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16" windowWidth="8520" windowHeight="11640" tabRatio="712" activeTab="0"/>
  </bookViews>
  <sheets>
    <sheet name="Бюджет-Кб  " sheetId="1" r:id="rId1"/>
    <sheet name="Разпределение" sheetId="2" r:id="rId2"/>
    <sheet name="опис по т. 1. и т.2." sheetId="3" r:id="rId3"/>
    <sheet name="опис по т. 3.1." sheetId="4" r:id="rId4"/>
    <sheet name="опис по т. 3.2." sheetId="5" r:id="rId5"/>
    <sheet name="опис по т. 4" sheetId="6" r:id="rId6"/>
    <sheet name="опис по т. 5.1." sheetId="7" r:id="rId7"/>
    <sheet name="опис по т. 5.2." sheetId="8" r:id="rId8"/>
    <sheet name="опис по т. 5.3." sheetId="9" r:id="rId9"/>
    <sheet name="опис по т. 5.5." sheetId="10" r:id="rId10"/>
    <sheet name="опис по т.6" sheetId="11" r:id="rId11"/>
    <sheet name="опис по т.7" sheetId="12" r:id="rId12"/>
    <sheet name="опис по т.9" sheetId="13" r:id="rId13"/>
    <sheet name="опис по т.10.1." sheetId="14" r:id="rId14"/>
    <sheet name="опис по т.10.2." sheetId="15" r:id="rId15"/>
    <sheet name="опис по т.10.3." sheetId="16" r:id="rId16"/>
    <sheet name="опис по т.11" sheetId="17" r:id="rId17"/>
    <sheet name="опис по т.13" sheetId="18" r:id="rId18"/>
  </sheets>
  <definedNames>
    <definedName name="_xlnm.Print_Area" localSheetId="0">'Бюджет-Кб  '!$A$1:$B$62</definedName>
    <definedName name="_xlnm.Print_Area" localSheetId="7">'опис по т. 5.2.'!$A$1:$G$46</definedName>
    <definedName name="_xlnm.Print_Area" localSheetId="1">'Разпределение'!#REF!</definedName>
  </definedNames>
  <calcPr fullCalcOnLoad="1"/>
</workbook>
</file>

<file path=xl/sharedStrings.xml><?xml version="1.0" encoding="utf-8"?>
<sst xmlns="http://schemas.openxmlformats.org/spreadsheetml/2006/main" count="548" uniqueCount="254">
  <si>
    <t>Единица мярка</t>
  </si>
  <si>
    <t>Брой единици</t>
  </si>
  <si>
    <t>Важни бележки</t>
  </si>
  <si>
    <t>ЗАБЕЛЕЖКА: Бенефициентът носи цялата отговорност за верността на финансовата информация, попълнена в тези таблици.</t>
  </si>
  <si>
    <t>на ден</t>
  </si>
  <si>
    <t>І. Група А – Допустими разходи по правилата на ЕСФ</t>
  </si>
  <si>
    <r>
      <t>БЮДЖЕТ НА ПРОЕКТА</t>
    </r>
    <r>
      <rPr>
        <b/>
        <vertAlign val="superscript"/>
        <sz val="12"/>
        <rFont val="Times New Roman"/>
        <family val="1"/>
      </rPr>
      <t>1</t>
    </r>
  </si>
  <si>
    <t>за участник</t>
  </si>
  <si>
    <t>%</t>
  </si>
  <si>
    <t>Сума</t>
  </si>
  <si>
    <t xml:space="preserve">2. Осигурителни вноски, начислени за сметка на осигурителя </t>
  </si>
  <si>
    <r>
      <t xml:space="preserve">5.5. </t>
    </r>
    <r>
      <rPr>
        <sz val="12"/>
        <rFont val="Times New Roman"/>
        <family val="1"/>
      </rPr>
      <t>Други външни услуги – по приложен опис</t>
    </r>
  </si>
  <si>
    <t>8. Общ сбор "Преки допустими разходи по правилата на ЕСФ" (1 – 7)</t>
  </si>
  <si>
    <r>
      <t>2.</t>
    </r>
    <r>
      <rPr>
        <sz val="12"/>
        <rFont val="Times New Roman"/>
        <family val="1"/>
      </rPr>
      <t xml:space="preserve"> Бюджетът се представя в лева. Стойностите се закръгляват до втория знак след десетичната запетая. </t>
    </r>
  </si>
  <si>
    <r>
      <t xml:space="preserve">5.3. </t>
    </r>
    <r>
      <rPr>
        <sz val="12"/>
        <rFont val="Times New Roman"/>
        <family val="1"/>
      </rPr>
      <t>Разходи за проучвания, изследвания и анализи</t>
    </r>
    <r>
      <rPr>
        <sz val="12"/>
        <rFont val="Times New Roman"/>
        <family val="1"/>
      </rPr>
      <t xml:space="preserve"> – по приложен опис</t>
    </r>
  </si>
  <si>
    <r>
      <t>3. Разходи за командировки (пътни, дневни и квартирни)</t>
    </r>
    <r>
      <rPr>
        <b/>
        <vertAlign val="superscript"/>
        <sz val="12"/>
        <rFont val="Times New Roman"/>
        <family val="1"/>
      </rPr>
      <t>4</t>
    </r>
  </si>
  <si>
    <r>
      <t>1. Разходи за трудови и други възнаграждения на физически лица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– по приложен опис</t>
    </r>
  </si>
  <si>
    <t>№ по ред</t>
  </si>
  <si>
    <t>Разходи за възнаграждения и осигурителни вноски</t>
  </si>
  <si>
    <t>ОБЩО:</t>
  </si>
  <si>
    <t>1. Възнаграждения</t>
  </si>
  <si>
    <t>2. Осигурителни вноски</t>
  </si>
  <si>
    <t>Впишете сумата на колона 6 по т. 1 от Бюджета на проекта.</t>
  </si>
  <si>
    <t>Впишете сумата на колона 8 по т. 2 от Бюджета на проекта.</t>
  </si>
  <si>
    <t>Забележка:</t>
  </si>
  <si>
    <t>Опис на разходите за възнаграждения и осигурителни вноски</t>
  </si>
  <si>
    <t>Опис на разходите за командировки в страната</t>
  </si>
  <si>
    <t xml:space="preserve">3.1. Командировки в страната </t>
  </si>
  <si>
    <t>1.1.</t>
  </si>
  <si>
    <t>1.</t>
  </si>
  <si>
    <t xml:space="preserve">Дневни </t>
  </si>
  <si>
    <t>Пътни</t>
  </si>
  <si>
    <t>Квартирни</t>
  </si>
  <si>
    <t>1.2.</t>
  </si>
  <si>
    <t>1.3.</t>
  </si>
  <si>
    <t>2.</t>
  </si>
  <si>
    <t>2.1.</t>
  </si>
  <si>
    <t>2.2.</t>
  </si>
  <si>
    <t>3.</t>
  </si>
  <si>
    <t>Обучение по .................................  за ............. участника за ............. дни</t>
  </si>
  <si>
    <t>Опис на разходите за дейности, свързани с осигуряване на публичност</t>
  </si>
  <si>
    <t xml:space="preserve">5.1. Разходи за осигуряване на публичност </t>
  </si>
  <si>
    <t>Вид разход</t>
  </si>
  <si>
    <t>(в лева)</t>
  </si>
  <si>
    <t xml:space="preserve">Сума </t>
  </si>
  <si>
    <t xml:space="preserve">Единична цена </t>
  </si>
  <si>
    <t>Единична цена</t>
  </si>
  <si>
    <r>
      <t>5.2.</t>
    </r>
    <r>
      <rPr>
        <sz val="12"/>
        <rFont val="Times New Roman"/>
        <family val="1"/>
      </rPr>
      <t xml:space="preserve"> Разходи за обучения/семинари – по приложен опис</t>
    </r>
  </si>
  <si>
    <t>2.3.</t>
  </si>
  <si>
    <t>Опис на разходите за обучения/семинари</t>
  </si>
  <si>
    <t xml:space="preserve">5.2. Обучения/семинари </t>
  </si>
  <si>
    <t xml:space="preserve">4. Материали, консумативи </t>
  </si>
  <si>
    <t>4.</t>
  </si>
  <si>
    <t>2.4.</t>
  </si>
  <si>
    <t xml:space="preserve">5.3. Проучвания, изследвания и анализи </t>
  </si>
  <si>
    <t xml:space="preserve">Изследване за .................................  </t>
  </si>
  <si>
    <t>Опис на разходите за проучвания, изследвания и анализи</t>
  </si>
  <si>
    <t>5.</t>
  </si>
  <si>
    <t>Впишете сумата на колона 6 по т. 3.1. от Бюджета на проекта.</t>
  </si>
  <si>
    <t>Впишете сумата на колона 6 по т. 4. от Бюджета на проекта.</t>
  </si>
  <si>
    <t>Впишете сумата на колона 6 по т. 5.1. от Бюджета на проекта.</t>
  </si>
  <si>
    <t>Впишете сумата на колона 6 по т. 5.2. от Бюджета на проекта.</t>
  </si>
  <si>
    <t>Впишете сумата на колона 6 по т. 5.3. от Бюджета на проекта.</t>
  </si>
  <si>
    <t>Анализ на ..........................</t>
  </si>
  <si>
    <r>
      <t>1.</t>
    </r>
    <r>
      <rPr>
        <sz val="12"/>
        <rFont val="Times New Roman"/>
        <family val="1"/>
      </rPr>
      <t xml:space="preserve"> Бюджетът следва да покрива всички допустими разходи за изпълнение на проекта, а не само приноса на ОПАК. Всички пера трябва да бъдат представени в описи с разбивка по отделните им компоненти в мерни единици и по единични цени. </t>
    </r>
  </si>
  <si>
    <r>
      <t xml:space="preserve">7. </t>
    </r>
    <r>
      <rPr>
        <sz val="12"/>
        <rFont val="Times New Roman"/>
        <family val="1"/>
      </rPr>
      <t xml:space="preserve">По Раздел 5 "Разходи за външни услуги" се включват разходи, които са обект на договор с изпълнител. </t>
    </r>
  </si>
  <si>
    <r>
      <t>5. Разходи за външни услуги</t>
    </r>
    <r>
      <rPr>
        <b/>
        <vertAlign val="superscript"/>
        <sz val="12"/>
        <rFont val="Times New Roman"/>
        <family val="1"/>
      </rPr>
      <t>7</t>
    </r>
  </si>
  <si>
    <t>9. Основен ремонт  на дълготрайни материални активи</t>
  </si>
  <si>
    <r>
      <t xml:space="preserve">10.1. </t>
    </r>
    <r>
      <rPr>
        <sz val="12"/>
        <rFont val="Times New Roman"/>
        <family val="1"/>
      </rPr>
      <t>Придобиване на компютри и хардуер – по приложен опис</t>
    </r>
  </si>
  <si>
    <t>12. Общо допустими разходи по Група Б (9+10+11)</t>
  </si>
  <si>
    <t xml:space="preserve"> Общо допустими разходи по проекта (8+12+13)</t>
  </si>
  <si>
    <t>Опис на разходите за командировки в чужбина</t>
  </si>
  <si>
    <t xml:space="preserve">3.2. Командировки в чужбина </t>
  </si>
  <si>
    <t>Впишете сумата на колона 6 по т. 3.2. от Бюджета на проекта.</t>
  </si>
  <si>
    <t>Опис на разходите за други външни услуги</t>
  </si>
  <si>
    <t>Впишете сумата на колона 6 по т. 5.5. от Бюджета на проекта.</t>
  </si>
  <si>
    <t>5.5. Други външни услуги</t>
  </si>
  <si>
    <t xml:space="preserve">Опис на разходите за материали и консумативи </t>
  </si>
  <si>
    <t>Брой месеци</t>
  </si>
  <si>
    <t>Стойност на актива</t>
  </si>
  <si>
    <t>Впишете сумата на колона 6 по т. 7. от Бюджета на проекта.</t>
  </si>
  <si>
    <t>Впишете сумата на колона 7 по т. 6. от Бюджета на проекта.</t>
  </si>
  <si>
    <t xml:space="preserve">Опис на разходи за амортизация на амортизируеми активи </t>
  </si>
  <si>
    <r>
      <t>3.1.</t>
    </r>
    <r>
      <rPr>
        <sz val="12"/>
        <rFont val="Times New Roman"/>
        <family val="1"/>
      </rPr>
      <t xml:space="preserve"> Командировки в страната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– по приложен опис</t>
    </r>
  </si>
  <si>
    <t>4. Материали и консумативи – по приложен опис</t>
  </si>
  <si>
    <t>КОЛИЧЕСТВЕНО-СТОЙНОСТНА СМЕТКА</t>
  </si>
  <si>
    <t>Впишете сумата на колона 6 по т. 11. от Бюджета на проекта.</t>
  </si>
  <si>
    <t>ЗА ОБЕКТ:</t>
  </si>
  <si>
    <t>Опис на разходите за придобиване на компютри и хардуер</t>
  </si>
  <si>
    <t>Опис на разходите за придобиване на оборудване</t>
  </si>
  <si>
    <r>
      <t>3.2.</t>
    </r>
    <r>
      <rPr>
        <sz val="12"/>
        <rFont val="Times New Roman"/>
        <family val="1"/>
      </rPr>
      <t xml:space="preserve"> Командировки в чужбина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– по приложен опис</t>
    </r>
  </si>
  <si>
    <t>Впишете сумата на колона 6 по т. 9. от Бюджета на проекта.</t>
  </si>
  <si>
    <t>Впишете сумата на колона 6 по т. 10.1. от Бюджета на проекта.</t>
  </si>
  <si>
    <t>10.1. Компютри и хардуер</t>
  </si>
  <si>
    <t>Впишете сумата на колона 6 по т. 10.2. от Бюджета на проекта.</t>
  </si>
  <si>
    <t>10.2. Оборудване</t>
  </si>
  <si>
    <t>Впишете сумата на колона 6 по т. 10.3. от Бюджета на проекта.</t>
  </si>
  <si>
    <t>Впишете сумата на колона 6 по т. 13. от Бюджета на проекта.</t>
  </si>
  <si>
    <t>Опис на разходите за организация и управление</t>
  </si>
  <si>
    <t>13. Разходи за организация и управление</t>
  </si>
  <si>
    <t>Семинар по .................................  за ..... участника за .... дни</t>
  </si>
  <si>
    <t>Обучение по .................................  за ...... участника за ..... дни</t>
  </si>
  <si>
    <t xml:space="preserve">Проучване и анализ на нуждите от обучение (процедура по ЗОП) </t>
  </si>
  <si>
    <r>
      <t xml:space="preserve">10.2. </t>
    </r>
    <r>
      <rPr>
        <sz val="12"/>
        <rFont val="Times New Roman"/>
        <family val="1"/>
      </rPr>
      <t>Придобиване на оборудване – по приложен опис</t>
    </r>
  </si>
  <si>
    <t>Вид актив</t>
  </si>
  <si>
    <t>Количество</t>
  </si>
  <si>
    <t>Вид работа</t>
  </si>
  <si>
    <t>11. Придобиване на нематериални дълготрайни активи – по приложен опис</t>
  </si>
  <si>
    <t>Опис на разходите за придобиване на нематериални дълготрайни активи</t>
  </si>
  <si>
    <t>11. Вид актив</t>
  </si>
  <si>
    <t>Семинар по .................................  за .... участника за .... дни</t>
  </si>
  <si>
    <t xml:space="preserve">Семинар по .................................  за .... участника за .... дни </t>
  </si>
  <si>
    <t>ПЛАН ЗА РАЗХОДВАНЕ НА СРЕДСТВАТА</t>
  </si>
  <si>
    <t xml:space="preserve"> (в лева)</t>
  </si>
  <si>
    <t>Дейност</t>
  </si>
  <si>
    <t>Общ бюджет</t>
  </si>
  <si>
    <t>1 шестмесечие</t>
  </si>
  <si>
    <t>2 шестмесечие</t>
  </si>
  <si>
    <t>Месец 1</t>
  </si>
  <si>
    <t>Месец 2</t>
  </si>
  <si>
    <t>Месец 3</t>
  </si>
  <si>
    <t>Месец 4</t>
  </si>
  <si>
    <t>Месец 5</t>
  </si>
  <si>
    <t>Месец 6</t>
  </si>
  <si>
    <t>Месец 7</t>
  </si>
  <si>
    <t>Месец 8</t>
  </si>
  <si>
    <t>Месец 9</t>
  </si>
  <si>
    <t>Месец 10</t>
  </si>
  <si>
    <t>Месец 11</t>
  </si>
  <si>
    <t>Месец 12</t>
  </si>
  <si>
    <r>
      <t xml:space="preserve">5. </t>
    </r>
    <r>
      <rPr>
        <sz val="12"/>
        <rFont val="Times New Roman"/>
        <family val="1"/>
      </rPr>
      <t xml:space="preserve">Разходите за командировки следва да са съобразени с ограниченията съгласно Наредбата за командировките в страната и Вътрешните правила на организацията. </t>
    </r>
  </si>
  <si>
    <r>
      <t xml:space="preserve">6. </t>
    </r>
    <r>
      <rPr>
        <sz val="12"/>
        <rFont val="Times New Roman"/>
        <family val="1"/>
      </rPr>
      <t xml:space="preserve">Разходите за командировки следва да са съобразени с ограниченията съгласно Наредбата за служебните командировки и специализации в чужбина. </t>
    </r>
  </si>
  <si>
    <r>
      <t xml:space="preserve">        (в лева)</t>
    </r>
    <r>
      <rPr>
        <b/>
        <vertAlign val="superscript"/>
        <sz val="11"/>
        <rFont val="Times New Roman"/>
        <family val="1"/>
      </rPr>
      <t>2</t>
    </r>
  </si>
  <si>
    <t>Годишна амортиза ционна норма</t>
  </si>
  <si>
    <t>Месечна амортиза ционна норма</t>
  </si>
  <si>
    <t xml:space="preserve">Приложение 2 </t>
  </si>
  <si>
    <r>
      <t>4.</t>
    </r>
    <r>
      <rPr>
        <sz val="12"/>
        <rFont val="Times New Roman"/>
        <family val="1"/>
      </rPr>
      <t xml:space="preserve"> Разходите за нощувки се определят съгласно приетите правила за всяка отделна институция</t>
    </r>
    <r>
      <rPr>
        <b/>
        <sz val="12"/>
        <rFont val="Times New Roman"/>
        <family val="1"/>
      </rPr>
      <t>.</t>
    </r>
  </si>
  <si>
    <r>
      <t xml:space="preserve">5.1. </t>
    </r>
    <r>
      <rPr>
        <sz val="12"/>
        <rFont val="Times New Roman"/>
        <family val="1"/>
      </rPr>
      <t>Разходи за дейности, свързани с осигуряване на публичност</t>
    </r>
    <r>
      <rPr>
        <vertAlign val="superscript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– по приложен опис</t>
    </r>
  </si>
  <si>
    <r>
      <t xml:space="preserve">10. </t>
    </r>
    <r>
      <rPr>
        <sz val="12"/>
        <rFont val="Times New Roman"/>
        <family val="1"/>
      </rPr>
      <t xml:space="preserve">Разходите за амортизация на амортизируеми активи се считат за допустими само за активите съгласно чл. 5 (2), т. 1 на ПМС № 231/20.09.2007 г. за периода на финансиране на проекта и в размери до годишните данъчни амортизационни норми. </t>
    </r>
  </si>
  <si>
    <r>
      <t xml:space="preserve">5.4. </t>
    </r>
    <r>
      <rPr>
        <sz val="12"/>
        <rFont val="Times New Roman"/>
        <family val="1"/>
      </rPr>
      <t>Разходи за одит</t>
    </r>
    <r>
      <rPr>
        <vertAlign val="superscript"/>
        <sz val="12"/>
        <rFont val="Times New Roman"/>
        <family val="1"/>
      </rPr>
      <t xml:space="preserve">9 </t>
    </r>
    <r>
      <rPr>
        <b/>
        <sz val="12"/>
        <rFont val="Times New Roman"/>
        <family val="1"/>
      </rPr>
      <t>– АКО Е ПРИЛОЖИМО</t>
    </r>
    <r>
      <rPr>
        <sz val="12"/>
        <rFont val="Times New Roman"/>
        <family val="1"/>
      </rPr>
      <t xml:space="preserve"> </t>
    </r>
  </si>
  <si>
    <r>
      <t>6. Разходи за амортизация на амортизируеми активи по чл.  5 (2), т. 1 на ПМС № 231/20.09.2007 г. – по приложен опис</t>
    </r>
    <r>
      <rPr>
        <b/>
        <vertAlign val="superscript"/>
        <sz val="12"/>
        <rFont val="Times New Roman"/>
        <family val="1"/>
      </rPr>
      <t>10</t>
    </r>
  </si>
  <si>
    <t>час</t>
  </si>
  <si>
    <t>Дейност №</t>
  </si>
  <si>
    <t>№</t>
  </si>
  <si>
    <t>Наименование</t>
  </si>
  <si>
    <r>
      <t xml:space="preserve">10. Придобиване на активи </t>
    </r>
  </si>
  <si>
    <r>
      <t xml:space="preserve">10.3. </t>
    </r>
    <r>
      <rPr>
        <sz val="12"/>
        <rFont val="Times New Roman"/>
        <family val="1"/>
      </rPr>
      <t>Придобиване на други активи – по приложен опис</t>
    </r>
  </si>
  <si>
    <t>Опис на разходите за придобиване на други активи</t>
  </si>
  <si>
    <r>
      <t>7. Разходи за разработване на софтуер</t>
    </r>
    <r>
      <rPr>
        <b/>
        <vertAlign val="superscript"/>
        <sz val="12"/>
        <rFont val="Times New Roman"/>
        <family val="1"/>
      </rPr>
      <t>11</t>
    </r>
    <r>
      <rPr>
        <b/>
        <sz val="12"/>
        <rFont val="Times New Roman"/>
        <family val="1"/>
      </rPr>
      <t xml:space="preserve"> – по приложен опис</t>
    </r>
  </si>
  <si>
    <r>
      <t>ІІ. Група Б – Допустими разходи по правилата на ЕФРР</t>
    </r>
    <r>
      <rPr>
        <b/>
        <vertAlign val="superscript"/>
        <sz val="12"/>
        <rFont val="Times New Roman"/>
        <family val="1"/>
      </rPr>
      <t>12</t>
    </r>
  </si>
  <si>
    <r>
      <t>13. Разходи за организация и управление</t>
    </r>
    <r>
      <rPr>
        <b/>
        <vertAlign val="superscript"/>
        <sz val="12"/>
        <rFont val="Times New Roman"/>
        <family val="1"/>
      </rPr>
      <t>13</t>
    </r>
    <r>
      <rPr>
        <b/>
        <sz val="12"/>
        <rFont val="Times New Roman"/>
        <family val="1"/>
      </rPr>
      <t xml:space="preserve"> – до 10% от общите допустими разходи – по приложен опис </t>
    </r>
  </si>
  <si>
    <r>
      <t xml:space="preserve">11. </t>
    </r>
    <r>
      <rPr>
        <sz val="12"/>
        <rFont val="Times New Roman"/>
        <family val="1"/>
      </rPr>
      <t>Залагат се разходи за разработване на софтуер (информационни системи) за нуждите на бенефициента. В случай че се закупуват готови продукти, те се отчитат в т. 11 по бюджета.</t>
    </r>
  </si>
  <si>
    <t>Опис на разходите за разработване на софтуер</t>
  </si>
  <si>
    <t>7. Разходи за разработване на софтуер</t>
  </si>
  <si>
    <t>10.3. Други активи</t>
  </si>
  <si>
    <t>3 шестмесечие</t>
  </si>
  <si>
    <t>4 шестмесечие</t>
  </si>
  <si>
    <t>Месец 13</t>
  </si>
  <si>
    <t>Месец 14</t>
  </si>
  <si>
    <t>Месец 15</t>
  </si>
  <si>
    <t>Месец 16</t>
  </si>
  <si>
    <t>Месец 17</t>
  </si>
  <si>
    <t>Месец 18</t>
  </si>
  <si>
    <t>Месец 19</t>
  </si>
  <si>
    <t>Месец 20</t>
  </si>
  <si>
    <t>Месец 21</t>
  </si>
  <si>
    <t>Месец 22</t>
  </si>
  <si>
    <t>Месец 23</t>
  </si>
  <si>
    <t>Месец 24</t>
  </si>
  <si>
    <r>
      <t>9.</t>
    </r>
    <r>
      <rPr>
        <sz val="12"/>
        <rFont val="Times New Roman"/>
        <family val="1"/>
      </rPr>
      <t xml:space="preserve"> При договори за безвъзмездна финансова помощ на стойност над 200 000 лева, извършването на одит е задължително, като разходите за одит са до 1% от общите допустими разходи по проекта.</t>
    </r>
  </si>
  <si>
    <r>
      <t>3.</t>
    </r>
    <r>
      <rPr>
        <sz val="12"/>
        <rFont val="Times New Roman"/>
        <family val="1"/>
      </rPr>
      <t xml:space="preserve"> Разходите за възнаграждения се посочват само на часова ставка, съгласно Указания за определяне, отчитане и изплащане на възнаграждения по проекти по ОПАК.</t>
    </r>
  </si>
  <si>
    <r>
      <t>8.</t>
    </r>
    <r>
      <rPr>
        <sz val="12"/>
        <rFont val="Times New Roman"/>
        <family val="1"/>
      </rPr>
      <t xml:space="preserve"> Допустимите разходи за осигуряване на публичност са до 10% от общите допустими разходи по проекта.</t>
    </r>
  </si>
  <si>
    <r>
      <t>13.</t>
    </r>
    <r>
      <rPr>
        <sz val="12"/>
        <rFont val="Times New Roman"/>
        <family val="1"/>
      </rPr>
      <t xml:space="preserve"> Разходи за организация и управление се описват в приложения опис по видове разходи и суми с посочване на единични стойности. Разходите за възнаграждения се посочват само на часова ставка, съгласно Указания за определяне, отчитане и изплащане на възнаграждения по проекти по ОПАК. </t>
    </r>
    <r>
      <rPr>
        <b/>
        <sz val="12"/>
        <rFont val="Times New Roman"/>
        <family val="1"/>
      </rPr>
      <t xml:space="preserve">Не са </t>
    </r>
    <r>
      <rPr>
        <sz val="12"/>
        <rFont val="Times New Roman"/>
        <family val="1"/>
      </rPr>
      <t>допустими разходи за подготовка на проектното предложение.</t>
    </r>
  </si>
  <si>
    <r>
      <t xml:space="preserve">12. </t>
    </r>
    <r>
      <rPr>
        <sz val="12"/>
        <rFont val="Times New Roman"/>
        <family val="1"/>
      </rPr>
      <t>Допустимите разходи по правилата на ЕФРР са до 10% от общите допустими разходи по проекта при условие, че са задължително необходими за изпълнението на проекта и са пряко свързани с него.</t>
    </r>
  </si>
  <si>
    <t>Управление на проекта</t>
  </si>
  <si>
    <t>Обучения, които са включени в каталога за обучения на ИПА</t>
  </si>
  <si>
    <t>Обучения, които не са включени в каталога за обучения на ИПА -  обучения в ключови компетенции</t>
  </si>
  <si>
    <t>Провеждане на специализирани обучения, пряко обвързани със специфичната дейност, която изпълняват съответните служители</t>
  </si>
  <si>
    <t>Дейности за информация и публичност</t>
  </si>
  <si>
    <t>Д1</t>
  </si>
  <si>
    <t>Д2</t>
  </si>
  <si>
    <t>Д3</t>
  </si>
  <si>
    <t>Д4</t>
  </si>
  <si>
    <t>Д5</t>
  </si>
  <si>
    <t>брой</t>
  </si>
  <si>
    <t xml:space="preserve">изработване на банери  </t>
  </si>
  <si>
    <t>провеждане на пресконференции (начална и финална)</t>
  </si>
  <si>
    <t xml:space="preserve">изработване, доставка и монтаж на информационни табели </t>
  </si>
  <si>
    <t>3.1.</t>
  </si>
  <si>
    <t>3.2.</t>
  </si>
  <si>
    <t xml:space="preserve">Обучения, които не са включени в каталога за обучения на ИПА -  обучения в ключови компетенции 
(процедура по ЗОП) </t>
  </si>
  <si>
    <t xml:space="preserve">обучение по английски език с професионална насоченост 
(базов курс) </t>
  </si>
  <si>
    <t xml:space="preserve">обучение по английски език с професионална насоченост 
(средно напреднали) </t>
  </si>
  <si>
    <t xml:space="preserve">обучение по английски език с професионална насоченост 
( напреднали) </t>
  </si>
  <si>
    <t>3.3.</t>
  </si>
  <si>
    <t>3.4.</t>
  </si>
  <si>
    <t>ТЕМА 1: Въвеждане в експлоатация на структурни подсистеми и железопътни превозни средства</t>
  </si>
  <si>
    <t>ТЕМА 2: Общи методи за безопасност в железопътния транспорт и оценка на риска</t>
  </si>
  <si>
    <t>ТЕМА 3: Обучение по ISO: 9001-2008 и 19011/2011</t>
  </si>
  <si>
    <t>ТЕМА 4: Обучение по оперативна съвместимост на железопътния транспорт</t>
  </si>
  <si>
    <t xml:space="preserve">специализирани обучения, пряко обвързани със специфичната дейност, която изпълняват съответните служители (по четири теми)
(процедура по ЗОП) </t>
  </si>
  <si>
    <t>възнаграждения на ръководителя на проекта</t>
  </si>
  <si>
    <t>възнаграждения на координатора на проекта</t>
  </si>
  <si>
    <t>възнаграждения на счетоводителя на проекта</t>
  </si>
  <si>
    <t>възнаграждения на техническия сътрудник</t>
  </si>
  <si>
    <t>ч/ч</t>
  </si>
  <si>
    <t>Организация: Изпълнителна агенция "Железопътна администрация" (ИАЖА)</t>
  </si>
  <si>
    <r>
      <t xml:space="preserve">публикации за популяризиране на проекта в три специализирани печатни медии 
</t>
    </r>
    <r>
      <rPr>
        <i/>
        <sz val="12"/>
        <rFont val="Times New Roman"/>
        <family val="1"/>
      </rPr>
      <t>(най-малко по две на медия)</t>
    </r>
  </si>
  <si>
    <r>
      <t xml:space="preserve">I. УПРАВЛЕНСКИ УМЕНИЯ В АДМИНИСТРАЦИЯТА </t>
    </r>
    <r>
      <rPr>
        <sz val="11"/>
        <rFont val="Times New Roman"/>
        <family val="1"/>
      </rPr>
      <t xml:space="preserve">
СТРАТЕГИЧЕСКИ МЕНИДЖМЪНТ В ДЪРЖАВНАТА АДМИНИСТРАЦИЯ (УА–1)</t>
    </r>
  </si>
  <si>
    <r>
      <t xml:space="preserve">I. УПРАВЛЕНСКИ УМЕНИЯ В АДМИНИСТРАЦИЯТА </t>
    </r>
    <r>
      <rPr>
        <sz val="11"/>
        <rFont val="Times New Roman"/>
        <family val="1"/>
      </rPr>
      <t xml:space="preserve">
ПРЕВЕНЦИЯ НА КОРУПЦИОННИЯ РИСК (УА–2)</t>
    </r>
  </si>
  <si>
    <r>
      <t xml:space="preserve">I. УПРАВЛЕНСКИ УМЕНИЯ В АДМИНИСТРАЦИЯТА </t>
    </r>
    <r>
      <rPr>
        <sz val="11"/>
        <rFont val="Times New Roman"/>
        <family val="1"/>
      </rPr>
      <t xml:space="preserve">
ОРГАНИЗАЦИОННО РАЗВИТИЕ. УПРАВЛЕНИЕ НА ПРОМЯНАТА (УА–5) </t>
    </r>
  </si>
  <si>
    <r>
      <t xml:space="preserve">I. УПРАВЛЕНСКИ УМЕНИЯ В АДМИНИСТРАЦИЯТА </t>
    </r>
    <r>
      <rPr>
        <sz val="11"/>
        <rFont val="Times New Roman"/>
        <family val="1"/>
      </rPr>
      <t xml:space="preserve">
ПУБЛИЧЕН ИМИДЖ – ЕЛЕМЕНТ НА ДОБРОТО УПРАВЛЕНИЕ (УА–6) </t>
    </r>
  </si>
  <si>
    <r>
      <t xml:space="preserve">I. УПРАВЛЕНСКИ УМЕНИЯ В АДМИНИСТРАЦИЯТА </t>
    </r>
    <r>
      <rPr>
        <sz val="11"/>
        <rFont val="Times New Roman"/>
        <family val="1"/>
      </rPr>
      <t xml:space="preserve">
ДЕЛОВА ЕТИКА (УА–7)</t>
    </r>
  </si>
  <si>
    <r>
      <t>II. УПРАВЛЕНИЕ НА ЧОВЕШКИТЕ РЕСУРСИ</t>
    </r>
    <r>
      <rPr>
        <sz val="11"/>
        <rFont val="Times New Roman"/>
        <family val="1"/>
      </rPr>
      <t xml:space="preserve">
УПРАВЛЕНИЕ И ОЦЕНКА НА ИЗПЪЛНЕНИЕТО (ЧР–2) </t>
    </r>
  </si>
  <si>
    <r>
      <t>II. УПРАВЛЕНИЕ НА ЧОВЕШКИТЕ РЕСУРСИ</t>
    </r>
    <r>
      <rPr>
        <sz val="11"/>
        <rFont val="Times New Roman"/>
        <family val="1"/>
      </rPr>
      <t xml:space="preserve">
УМЕНИЯ ЗА НАБИРАНЕ И ПОДБОР НА СЛУЖИТЕЛИ В ДЪРЖАВНАТА АДМИНИСТРАЦИЯ (ЧР–3)</t>
    </r>
  </si>
  <si>
    <r>
      <t>II. УПРАВЛЕНИЕ НА ЧОВЕШКИТЕ РЕСУРСИ</t>
    </r>
    <r>
      <rPr>
        <sz val="11"/>
        <rFont val="Times New Roman"/>
        <family val="1"/>
      </rPr>
      <t xml:space="preserve">
УПРАВЛЕНИЕ НА КОНФЛИКТИТЕ И ТЕХНИКИ ЗА РАЗРЕШАВАНЕ НА ПРОБЛЕМИ (ЧР–4)</t>
    </r>
  </si>
  <si>
    <r>
      <t>III. ЕФЕКТИВНИ КОМУНИКАЦИИ НА ДЪРЖАВНАТА АДМИНИСТРАЦИЯ</t>
    </r>
    <r>
      <rPr>
        <sz val="11"/>
        <rFont val="Times New Roman"/>
        <family val="1"/>
      </rPr>
      <t xml:space="preserve">
ВРЪЗКИ С ОБЩЕСТВЕНОСТТА (ЕФ–3)</t>
    </r>
  </si>
  <si>
    <r>
      <t>III. ЕФЕКТИВНИ КОМУНИКАЦИИ НА ДЪРЖАВНАТА АДМИНИСТРАЦИЯ</t>
    </r>
    <r>
      <rPr>
        <sz val="11"/>
        <rFont val="Times New Roman"/>
        <family val="1"/>
      </rPr>
      <t xml:space="preserve">
ИЗГРАЖДАНЕ НА ПУБЛИЧЕН ИМИДЖ (ЕФ–4)</t>
    </r>
  </si>
  <si>
    <r>
      <t>III. ЕФЕКТИВНИ КОМУНИКАЦИИ НА ДЪРЖАВНАТА АДМИНИСТРАЦИЯ</t>
    </r>
    <r>
      <rPr>
        <sz val="11"/>
        <rFont val="Times New Roman"/>
        <family val="1"/>
      </rPr>
      <t xml:space="preserve">
ДЕЛОВА КОМУНИКАЦИЯ И ЕТИКЕТ (ЕФ–6)</t>
    </r>
  </si>
  <si>
    <r>
      <t>IV. ПРАВНИ АСПЕКТИ И УПРАВЛЕНИЕ НА АДМИНИСТРАТИВНАТА ДЕЙНОСТ. ПРЕВЕНЦИЯ И ПРОТИВОДЕЙСТВИЕ НА КОРУПЦИЯТА</t>
    </r>
    <r>
      <rPr>
        <sz val="11"/>
        <rFont val="Times New Roman"/>
        <family val="1"/>
      </rPr>
      <t xml:space="preserve">
АДМИНИСТРАТИВНО РЕГУЛИРАНЕ НА СТОПАНСКАТА ДЕЙНОСТ (ПР–2)</t>
    </r>
  </si>
  <si>
    <r>
      <t>IV. ПРАВНИ АСПЕКТИ И УПРАВЛЕНИЕ НА АДМИНИСТРАТИВНАТА ДЕЙНОСТ. ПРЕВЕНЦИЯ И ПРОТИВОДЕЙСТВИЕ НА КОРУПЦИЯТА</t>
    </r>
    <r>
      <rPr>
        <sz val="11"/>
        <rFont val="Times New Roman"/>
        <family val="1"/>
      </rPr>
      <t xml:space="preserve">
ПОЛИТИКАТА НА ЕВРОПЕЙСКИЯ СЪЮЗ ЗА ЗАЩИТА НА ЛИЧНИТЕ ДАННИ, ПРАВНАТА РЕГУЛАЦИЯ И ПРАКТИКА В БЪЛГАРИЯ (ПР-10)</t>
    </r>
  </si>
  <si>
    <r>
      <t>IV. ПРАВНИ АСПЕКТИ И УПРАВЛЕНИЕ НА АДМИНИСТРАТИВНАТА ДЕЙНОСТ. ПРЕВЕНЦИЯ И ПРОТИВОДЕЙСТВИЕ НА КОРУПЦИЯТА</t>
    </r>
    <r>
      <rPr>
        <sz val="11"/>
        <rFont val="Times New Roman"/>
        <family val="1"/>
      </rPr>
      <t xml:space="preserve">
СЪДЕБЕН КОНТРОЛ В ПРАВОТО НА ЕС (ПР–13)</t>
    </r>
  </si>
  <si>
    <r>
      <t>IV. ПРАВНИ АСПЕКТИ И УПРАВЛЕНИЕ НА АДМИНИСТРАТИВНАТА ДЕЙНОСТ. ПРЕВЕНЦИЯ И ПРОТИВОДЕЙСТВИЕ НА КОРУПЦИЯТА</t>
    </r>
    <r>
      <rPr>
        <sz val="11"/>
        <rFont val="Times New Roman"/>
        <family val="1"/>
      </rPr>
      <t xml:space="preserve">
ОСНОВИ НА МАТЕРИАЛНОТО ПРАВО НА ЕС (ПР–14) </t>
    </r>
  </si>
  <si>
    <r>
      <t>IV. ПРАВНИ АСПЕКТИ И УПРАВЛЕНИЕ НА АДМИНИСТРАТИВНАТА ДЕЙНОСТ. ПРЕВЕНЦИЯ И ПРОТИВОДЕЙСТВИЕ НА КОРУПЦИЯТА</t>
    </r>
    <r>
      <rPr>
        <sz val="11"/>
        <rFont val="Times New Roman"/>
        <family val="1"/>
      </rPr>
      <t xml:space="preserve">
УЧАСТИЕ НА БЪЛГАРИЯ В ПРОЦЕСА НА ВЗЕМАНЕ НА РЕШЕНИЯ ОТ ИНСТИТУЦИИТЕ НА ЕС И НАРУШЕНИЕ НА ЗАДЪЛЖЕНИЕТО ЗА ПРИЛАГАНЕ НА ПРАВОТО НА ЕС (ПР–15)</t>
    </r>
  </si>
  <si>
    <r>
      <t>V. ФИНАНСОВО И СТОПАНСКО УПРАВЛЕНИЕ</t>
    </r>
    <r>
      <rPr>
        <sz val="11"/>
        <rFont val="Times New Roman"/>
        <family val="1"/>
      </rPr>
      <t xml:space="preserve">
КОНТРОЛ, ОДИТ И ОТЧЕТНОСТ В АДМИНИСТРАЦИЯТА (ФС–1)</t>
    </r>
  </si>
  <si>
    <r>
      <t>VI. Е-ПРАВИТЕЛСТВО: ИЗГРАЖДАНЕ, УМЕНИЯ</t>
    </r>
    <r>
      <rPr>
        <sz val="11"/>
        <rFont val="Times New Roman"/>
        <family val="1"/>
      </rPr>
      <t xml:space="preserve">
ИЗГРАЖДАНЕ НА СРЕДА ЗА ПРАКТИЧЕСКО ПРИЛАГАНЕ НА ЗАКОНА ЗА ЕЛЕКТРОННОТО УПРАВЛЕНИЕ (ИТО-2)</t>
    </r>
  </si>
  <si>
    <r>
      <t>VI. Е-ПРАВИТЕЛСТВО: ИЗГРАЖДАНЕ, УМЕНИЯ</t>
    </r>
    <r>
      <rPr>
        <sz val="11"/>
        <rFont val="Times New Roman"/>
        <family val="1"/>
      </rPr>
      <t xml:space="preserve">
АДМИНИСТРАТИВНО ОБСЛУЖВАНЕ (ИТО–4)</t>
    </r>
  </si>
  <si>
    <r>
      <t>VI. Е-ПРАВИТЕЛСТВО: ИЗГРАЖДАНЕ, УМЕНИЯ</t>
    </r>
    <r>
      <rPr>
        <sz val="11"/>
        <rFont val="Times New Roman"/>
        <family val="1"/>
      </rPr>
      <t xml:space="preserve">
РАБОТА С ЕЛЕКТРОННО ПОДПИСАНИ ДОКУМЕНТИ (ИТО–5)</t>
    </r>
  </si>
  <si>
    <r>
      <t>VI. Е-ПРАВИТЕЛСТВО: ИЗГРАЖДАНЕ, УМЕНИЯ</t>
    </r>
    <r>
      <rPr>
        <sz val="11"/>
        <rFont val="Times New Roman"/>
        <family val="1"/>
      </rPr>
      <t xml:space="preserve">
СЪЗДАВАНЕ НА ДОБРЕ ИЗГЛЕЖДАЩИ ДОКУМЕНТИ С MS WORD (ИТО-6)</t>
    </r>
  </si>
  <si>
    <r>
      <t>VI. Е-ПРАВИТЕЛСТВО: ИЗГРАЖДАНЕ, УМЕНИЯ</t>
    </r>
    <r>
      <rPr>
        <sz val="11"/>
        <rFont val="Times New Roman"/>
        <family val="1"/>
      </rPr>
      <t xml:space="preserve">
ЕЛЕКТРОННИ ТAБЛИЦИ С MS EXCEL (базов курс) (ИТО-8)</t>
    </r>
  </si>
  <si>
    <r>
      <t>VI. Е-ПРАВИТЕЛСТВО: ИЗГРАЖДАНЕ, УМЕНИЯ</t>
    </r>
    <r>
      <rPr>
        <sz val="11"/>
        <rFont val="Times New Roman"/>
        <family val="1"/>
      </rPr>
      <t xml:space="preserve">
Сonfiguring, managing and maintaining WINDOWS SERVER2008 SERVERS (BASIC
COURSE) (дистанционна форма) (ИТО–29)</t>
    </r>
  </si>
  <si>
    <r>
      <t>СПЕЦИАЛИЗИРАНО ЧУЖДОЕЗИКОВО ОБУЧЕНИЕ</t>
    </r>
    <r>
      <rPr>
        <sz val="11"/>
        <rFont val="Times New Roman"/>
        <family val="1"/>
      </rPr>
      <t xml:space="preserve">
ПРЕЗЕНТАЦИОННИ УМЕНИЯ (на английски език) (ЧЕО–5)</t>
    </r>
  </si>
  <si>
    <r>
      <t>Обучения, които са включени в каталога за обучения на ИПА за 2013 г. (по седем програми)</t>
    </r>
    <r>
      <rPr>
        <sz val="12"/>
        <rFont val="Times New Roman"/>
        <family val="1"/>
      </rPr>
      <t>, в това число:</t>
    </r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</si>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</sst>
</file>

<file path=xl/styles.xml><?xml version="1.0" encoding="utf-8"?>
<styleSheet xmlns="http://schemas.openxmlformats.org/spreadsheetml/2006/main">
  <numFmts count="5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\ &quot;лв&quot;"/>
    <numFmt numFmtId="209" formatCode="0.0"/>
    <numFmt numFmtId="210" formatCode="0.0%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Arial"/>
      <family val="0"/>
    </font>
    <font>
      <sz val="10"/>
      <color indexed="10"/>
      <name val="Arial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10" xfId="58" applyFont="1" applyBorder="1" applyAlignment="1">
      <alignment wrapText="1"/>
      <protection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1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/>
    </xf>
    <xf numFmtId="0" fontId="7" fillId="0" borderId="10" xfId="58" applyFont="1" applyBorder="1" applyAlignment="1">
      <alignment horizont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11" fillId="0" borderId="11" xfId="0" applyNumberFormat="1" applyFont="1" applyFill="1" applyBorder="1" applyAlignment="1">
      <alignment vertical="center" wrapText="1"/>
    </xf>
    <xf numFmtId="9" fontId="7" fillId="0" borderId="10" xfId="61" applyFont="1" applyFill="1" applyBorder="1" applyAlignment="1">
      <alignment horizontal="right" vertical="center" wrapText="1"/>
    </xf>
    <xf numFmtId="10" fontId="7" fillId="0" borderId="10" xfId="61" applyNumberFormat="1" applyFont="1" applyFill="1" applyBorder="1" applyAlignment="1">
      <alignment horizontal="right" vertical="center" wrapText="1"/>
    </xf>
    <xf numFmtId="9" fontId="3" fillId="0" borderId="10" xfId="61" applyFont="1" applyFill="1" applyBorder="1" applyAlignment="1">
      <alignment horizontal="right" vertical="center" wrapText="1"/>
    </xf>
    <xf numFmtId="9" fontId="7" fillId="0" borderId="10" xfId="6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11" fillId="33" borderId="14" xfId="57" applyFont="1" applyFill="1" applyBorder="1" applyAlignment="1">
      <alignment horizontal="center" vertical="center" wrapText="1"/>
      <protection/>
    </xf>
    <xf numFmtId="0" fontId="11" fillId="33" borderId="15" xfId="57" applyFont="1" applyFill="1" applyBorder="1" applyAlignment="1">
      <alignment horizontal="center" vertical="center" wrapText="1"/>
      <protection/>
    </xf>
    <xf numFmtId="0" fontId="11" fillId="33" borderId="16" xfId="57" applyFont="1" applyFill="1" applyBorder="1" applyAlignment="1">
      <alignment horizontal="center" vertical="center" wrapText="1"/>
      <protection/>
    </xf>
    <xf numFmtId="0" fontId="11" fillId="33" borderId="17" xfId="57" applyFont="1" applyFill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center"/>
      <protection/>
    </xf>
    <xf numFmtId="0" fontId="7" fillId="0" borderId="11" xfId="57" applyFont="1" applyFill="1" applyBorder="1" applyAlignment="1">
      <alignment horizontal="left" vertical="center" wrapText="1"/>
      <protection/>
    </xf>
    <xf numFmtId="4" fontId="12" fillId="0" borderId="19" xfId="57" applyNumberFormat="1" applyFont="1" applyBorder="1" applyAlignment="1">
      <alignment horizontal="right"/>
      <protection/>
    </xf>
    <xf numFmtId="4" fontId="12" fillId="34" borderId="20" xfId="57" applyNumberFormat="1" applyFont="1" applyFill="1" applyBorder="1" applyAlignment="1">
      <alignment horizontal="right" wrapText="1"/>
      <protection/>
    </xf>
    <xf numFmtId="4" fontId="12" fillId="34" borderId="11" xfId="57" applyNumberFormat="1" applyFont="1" applyFill="1" applyBorder="1" applyAlignment="1">
      <alignment horizontal="right" wrapText="1"/>
      <protection/>
    </xf>
    <xf numFmtId="4" fontId="12" fillId="34" borderId="19" xfId="57" applyNumberFormat="1" applyFont="1" applyFill="1" applyBorder="1" applyAlignment="1">
      <alignment horizontal="right" wrapText="1"/>
      <protection/>
    </xf>
    <xf numFmtId="4" fontId="12" fillId="34" borderId="18" xfId="57" applyNumberFormat="1" applyFont="1" applyFill="1" applyBorder="1" applyAlignment="1">
      <alignment horizontal="right" wrapText="1"/>
      <protection/>
    </xf>
    <xf numFmtId="0" fontId="12" fillId="0" borderId="21" xfId="57" applyFont="1" applyBorder="1" applyAlignment="1">
      <alignment horizontal="center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4" fontId="12" fillId="0" borderId="22" xfId="57" applyNumberFormat="1" applyFont="1" applyBorder="1" applyAlignment="1">
      <alignment horizontal="right"/>
      <protection/>
    </xf>
    <xf numFmtId="4" fontId="12" fillId="0" borderId="20" xfId="57" applyNumberFormat="1" applyFont="1" applyBorder="1" applyAlignment="1">
      <alignment horizontal="right"/>
      <protection/>
    </xf>
    <xf numFmtId="4" fontId="12" fillId="0" borderId="11" xfId="57" applyNumberFormat="1" applyFont="1" applyBorder="1" applyAlignment="1">
      <alignment horizontal="right"/>
      <protection/>
    </xf>
    <xf numFmtId="4" fontId="12" fillId="0" borderId="18" xfId="57" applyNumberFormat="1" applyFont="1" applyBorder="1" applyAlignment="1">
      <alignment horizontal="right"/>
      <protection/>
    </xf>
    <xf numFmtId="4" fontId="12" fillId="0" borderId="23" xfId="57" applyNumberFormat="1" applyFont="1" applyBorder="1" applyAlignment="1">
      <alignment horizontal="right"/>
      <protection/>
    </xf>
    <xf numFmtId="4" fontId="12" fillId="0" borderId="10" xfId="57" applyNumberFormat="1" applyFont="1" applyBorder="1" applyAlignment="1">
      <alignment horizontal="right"/>
      <protection/>
    </xf>
    <xf numFmtId="4" fontId="12" fillId="0" borderId="24" xfId="57" applyNumberFormat="1" applyFont="1" applyBorder="1" applyAlignment="1">
      <alignment horizontal="right"/>
      <protection/>
    </xf>
    <xf numFmtId="4" fontId="12" fillId="0" borderId="21" xfId="57" applyNumberFormat="1" applyFont="1" applyBorder="1" applyAlignment="1">
      <alignment horizontal="right"/>
      <protection/>
    </xf>
    <xf numFmtId="0" fontId="7" fillId="0" borderId="15" xfId="57" applyFont="1" applyFill="1" applyBorder="1" applyAlignment="1">
      <alignment horizontal="left" vertical="center" wrapText="1"/>
      <protection/>
    </xf>
    <xf numFmtId="0" fontId="0" fillId="0" borderId="25" xfId="57" applyBorder="1">
      <alignment/>
      <protection/>
    </xf>
    <xf numFmtId="4" fontId="11" fillId="0" borderId="26" xfId="57" applyNumberFormat="1" applyFont="1" applyBorder="1" applyAlignment="1">
      <alignment horizontal="right"/>
      <protection/>
    </xf>
    <xf numFmtId="4" fontId="11" fillId="0" borderId="27" xfId="57" applyNumberFormat="1" applyFont="1" applyBorder="1" applyAlignment="1">
      <alignment horizontal="right"/>
      <protection/>
    </xf>
    <xf numFmtId="4" fontId="11" fillId="0" borderId="28" xfId="57" applyNumberFormat="1" applyFont="1" applyBorder="1" applyAlignment="1">
      <alignment horizontal="right"/>
      <protection/>
    </xf>
    <xf numFmtId="4" fontId="11" fillId="0" borderId="25" xfId="57" applyNumberFormat="1" applyFont="1" applyBorder="1" applyAlignment="1">
      <alignment horizontal="right"/>
      <protection/>
    </xf>
    <xf numFmtId="0" fontId="14" fillId="0" borderId="0" xfId="0" applyFont="1" applyAlignment="1">
      <alignment/>
    </xf>
    <xf numFmtId="0" fontId="3" fillId="0" borderId="29" xfId="0" applyFont="1" applyFill="1" applyBorder="1" applyAlignment="1" applyProtection="1">
      <alignment horizontal="center" wrapText="1"/>
      <protection/>
    </xf>
    <xf numFmtId="0" fontId="11" fillId="0" borderId="22" xfId="0" applyFont="1" applyFill="1" applyBorder="1" applyAlignment="1" applyProtection="1">
      <alignment horizontal="left" wrapText="1"/>
      <protection/>
    </xf>
    <xf numFmtId="0" fontId="3" fillId="0" borderId="21" xfId="0" applyFont="1" applyFill="1" applyBorder="1" applyAlignment="1" applyProtection="1">
      <alignment wrapText="1"/>
      <protection/>
    </xf>
    <xf numFmtId="4" fontId="7" fillId="0" borderId="24" xfId="0" applyNumberFormat="1" applyFont="1" applyFill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wrapText="1"/>
      <protection/>
    </xf>
    <xf numFmtId="4" fontId="7" fillId="0" borderId="24" xfId="0" applyNumberFormat="1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wrapText="1"/>
      <protection/>
    </xf>
    <xf numFmtId="0" fontId="8" fillId="0" borderId="21" xfId="0" applyFont="1" applyFill="1" applyBorder="1" applyAlignment="1" applyProtection="1">
      <alignment wrapText="1"/>
      <protection/>
    </xf>
    <xf numFmtId="0" fontId="3" fillId="0" borderId="21" xfId="0" applyFont="1" applyFill="1" applyBorder="1" applyAlignment="1" applyProtection="1">
      <alignment wrapText="1" readingOrder="1"/>
      <protection/>
    </xf>
    <xf numFmtId="0" fontId="8" fillId="33" borderId="21" xfId="0" applyFont="1" applyFill="1" applyBorder="1" applyAlignment="1" applyProtection="1">
      <alignment wrapText="1"/>
      <protection/>
    </xf>
    <xf numFmtId="4" fontId="8" fillId="33" borderId="24" xfId="0" applyNumberFormat="1" applyFont="1" applyFill="1" applyBorder="1" applyAlignment="1" applyProtection="1">
      <alignment/>
      <protection/>
    </xf>
    <xf numFmtId="4" fontId="3" fillId="33" borderId="24" xfId="0" applyNumberFormat="1" applyFont="1" applyFill="1" applyBorder="1" applyAlignment="1" applyProtection="1">
      <alignment wrapText="1"/>
      <protection/>
    </xf>
    <xf numFmtId="4" fontId="7" fillId="0" borderId="24" xfId="0" applyNumberFormat="1" applyFont="1" applyFill="1" applyBorder="1" applyAlignment="1" applyProtection="1">
      <alignment wrapText="1"/>
      <protection/>
    </xf>
    <xf numFmtId="0" fontId="8" fillId="33" borderId="17" xfId="0" applyFont="1" applyFill="1" applyBorder="1" applyAlignment="1" applyProtection="1">
      <alignment wrapText="1"/>
      <protection/>
    </xf>
    <xf numFmtId="4" fontId="8" fillId="33" borderId="16" xfId="0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 locked="0"/>
    </xf>
    <xf numFmtId="4" fontId="3" fillId="0" borderId="24" xfId="0" applyNumberFormat="1" applyFont="1" applyFill="1" applyBorder="1" applyAlignment="1" applyProtection="1">
      <alignment/>
      <protection locked="0"/>
    </xf>
    <xf numFmtId="4" fontId="7" fillId="0" borderId="24" xfId="0" applyNumberFormat="1" applyFont="1" applyFill="1" applyBorder="1" applyAlignment="1" applyProtection="1">
      <alignment/>
      <protection locked="0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33" borderId="31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  <xf numFmtId="0" fontId="11" fillId="0" borderId="0" xfId="57" applyFont="1" applyBorder="1" applyAlignment="1">
      <alignment horizontal="right"/>
      <protection/>
    </xf>
    <xf numFmtId="0" fontId="11" fillId="33" borderId="32" xfId="57" applyFont="1" applyFill="1" applyBorder="1" applyAlignment="1">
      <alignment horizontal="center" vertical="center" wrapText="1"/>
      <protection/>
    </xf>
    <xf numFmtId="4" fontId="12" fillId="34" borderId="33" xfId="57" applyNumberFormat="1" applyFont="1" applyFill="1" applyBorder="1" applyAlignment="1">
      <alignment horizontal="right" wrapText="1"/>
      <protection/>
    </xf>
    <xf numFmtId="4" fontId="12" fillId="0" borderId="33" xfId="57" applyNumberFormat="1" applyFont="1" applyBorder="1" applyAlignment="1">
      <alignment horizontal="right"/>
      <protection/>
    </xf>
    <xf numFmtId="4" fontId="12" fillId="0" borderId="30" xfId="57" applyNumberFormat="1" applyFont="1" applyBorder="1" applyAlignment="1">
      <alignment horizontal="right"/>
      <protection/>
    </xf>
    <xf numFmtId="4" fontId="11" fillId="0" borderId="34" xfId="57" applyNumberFormat="1" applyFont="1" applyBorder="1" applyAlignment="1">
      <alignment horizontal="right"/>
      <protection/>
    </xf>
    <xf numFmtId="0" fontId="11" fillId="33" borderId="35" xfId="57" applyFont="1" applyFill="1" applyBorder="1" applyAlignment="1">
      <alignment horizontal="center" vertical="center" wrapText="1"/>
      <protection/>
    </xf>
    <xf numFmtId="4" fontId="15" fillId="35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2" fillId="36" borderId="20" xfId="57" applyNumberFormat="1" applyFont="1" applyFill="1" applyBorder="1" applyAlignment="1">
      <alignment horizontal="right" wrapText="1"/>
      <protection/>
    </xf>
    <xf numFmtId="4" fontId="12" fillId="36" borderId="11" xfId="57" applyNumberFormat="1" applyFont="1" applyFill="1" applyBorder="1" applyAlignment="1">
      <alignment horizontal="right" wrapText="1"/>
      <protection/>
    </xf>
    <xf numFmtId="4" fontId="12" fillId="36" borderId="19" xfId="57" applyNumberFormat="1" applyFont="1" applyFill="1" applyBorder="1" applyAlignment="1">
      <alignment horizontal="right" wrapText="1"/>
      <protection/>
    </xf>
    <xf numFmtId="4" fontId="12" fillId="36" borderId="18" xfId="57" applyNumberFormat="1" applyFont="1" applyFill="1" applyBorder="1" applyAlignment="1">
      <alignment horizontal="right" wrapText="1"/>
      <protection/>
    </xf>
    <xf numFmtId="4" fontId="12" fillId="36" borderId="11" xfId="57" applyNumberFormat="1" applyFont="1" applyFill="1" applyBorder="1" applyAlignment="1">
      <alignment horizontal="right"/>
      <protection/>
    </xf>
    <xf numFmtId="4" fontId="12" fillId="36" borderId="19" xfId="57" applyNumberFormat="1" applyFont="1" applyFill="1" applyBorder="1" applyAlignment="1">
      <alignment horizontal="right"/>
      <protection/>
    </xf>
    <xf numFmtId="4" fontId="12" fillId="36" borderId="18" xfId="57" applyNumberFormat="1" applyFont="1" applyFill="1" applyBorder="1" applyAlignment="1">
      <alignment horizontal="right"/>
      <protection/>
    </xf>
    <xf numFmtId="4" fontId="12" fillId="36" borderId="23" xfId="57" applyNumberFormat="1" applyFont="1" applyFill="1" applyBorder="1" applyAlignment="1">
      <alignment horizontal="right"/>
      <protection/>
    </xf>
    <xf numFmtId="4" fontId="12" fillId="36" borderId="10" xfId="57" applyNumberFormat="1" applyFont="1" applyFill="1" applyBorder="1" applyAlignment="1">
      <alignment horizontal="right"/>
      <protection/>
    </xf>
    <xf numFmtId="4" fontId="12" fillId="36" borderId="24" xfId="57" applyNumberFormat="1" applyFont="1" applyFill="1" applyBorder="1" applyAlignment="1">
      <alignment horizontal="right"/>
      <protection/>
    </xf>
    <xf numFmtId="4" fontId="12" fillId="36" borderId="21" xfId="57" applyNumberFormat="1" applyFont="1" applyFill="1" applyBorder="1" applyAlignment="1">
      <alignment horizontal="right"/>
      <protection/>
    </xf>
    <xf numFmtId="0" fontId="11" fillId="0" borderId="10" xfId="0" applyFont="1" applyBorder="1" applyAlignment="1">
      <alignment wrapText="1"/>
    </xf>
    <xf numFmtId="0" fontId="1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58" applyFont="1" applyBorder="1" applyAlignment="1">
      <alignment/>
      <protection/>
    </xf>
    <xf numFmtId="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left" vertical="justify" wrapText="1"/>
    </xf>
    <xf numFmtId="0" fontId="3" fillId="0" borderId="16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left" vertical="top" wrapText="1"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3" fillId="33" borderId="42" xfId="57" applyFont="1" applyFill="1" applyBorder="1" applyAlignment="1">
      <alignment horizontal="center" vertical="center" wrapText="1"/>
      <protection/>
    </xf>
    <xf numFmtId="0" fontId="3" fillId="33" borderId="39" xfId="57" applyFont="1" applyFill="1" applyBorder="1" applyAlignment="1">
      <alignment horizontal="center" vertical="center" wrapText="1"/>
      <protection/>
    </xf>
    <xf numFmtId="0" fontId="3" fillId="33" borderId="40" xfId="57" applyFont="1" applyFill="1" applyBorder="1" applyAlignment="1">
      <alignment horizontal="center" vertical="center" wrapText="1"/>
      <protection/>
    </xf>
    <xf numFmtId="0" fontId="11" fillId="0" borderId="34" xfId="57" applyFont="1" applyBorder="1" applyAlignment="1">
      <alignment horizontal="center" wrapText="1"/>
      <protection/>
    </xf>
    <xf numFmtId="0" fontId="11" fillId="0" borderId="27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 wrapText="1"/>
      <protection/>
    </xf>
    <xf numFmtId="0" fontId="11" fillId="0" borderId="0" xfId="57" applyFont="1" applyBorder="1" applyAlignment="1">
      <alignment horizontal="right"/>
      <protection/>
    </xf>
    <xf numFmtId="0" fontId="11" fillId="33" borderId="43" xfId="57" applyFont="1" applyFill="1" applyBorder="1" applyAlignment="1">
      <alignment horizontal="center" vertical="center" wrapText="1"/>
      <protection/>
    </xf>
    <xf numFmtId="0" fontId="11" fillId="33" borderId="44" xfId="57" applyFont="1" applyFill="1" applyBorder="1" applyAlignment="1">
      <alignment horizontal="center" vertical="center" wrapText="1"/>
      <protection/>
    </xf>
    <xf numFmtId="0" fontId="3" fillId="33" borderId="38" xfId="57" applyFont="1" applyFill="1" applyBorder="1" applyAlignment="1">
      <alignment horizontal="center" vertical="center" wrapText="1"/>
      <protection/>
    </xf>
    <xf numFmtId="0" fontId="3" fillId="33" borderId="16" xfId="57" applyFont="1" applyFill="1" applyBorder="1" applyAlignment="1">
      <alignment horizontal="center" vertical="center" wrapText="1"/>
      <protection/>
    </xf>
    <xf numFmtId="0" fontId="3" fillId="33" borderId="45" xfId="57" applyFont="1" applyFill="1" applyBorder="1" applyAlignment="1">
      <alignment horizontal="center" vertical="center" wrapText="1"/>
      <protection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33" borderId="3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1" fillId="33" borderId="46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right"/>
    </xf>
    <xf numFmtId="0" fontId="3" fillId="0" borderId="30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0" xfId="0" applyFont="1" applyAlignment="1">
      <alignment/>
    </xf>
    <xf numFmtId="0" fontId="11" fillId="0" borderId="47" xfId="0" applyFont="1" applyBorder="1" applyAlignment="1">
      <alignment/>
    </xf>
    <xf numFmtId="194" fontId="3" fillId="0" borderId="0" xfId="44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zpredelenie (2)" xfId="57"/>
    <cellStyle name="Normal_план-сметки_Мил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SheetLayoutView="100" zoomScalePageLayoutView="0" workbookViewId="0" topLeftCell="A1">
      <selection activeCell="B44" sqref="B44"/>
    </sheetView>
  </sheetViews>
  <sheetFormatPr defaultColWidth="9.140625" defaultRowHeight="12.75"/>
  <cols>
    <col min="1" max="1" width="85.8515625" style="8" customWidth="1"/>
    <col min="2" max="2" width="14.140625" style="9" customWidth="1"/>
    <col min="3" max="16384" width="9.140625" style="4" customWidth="1"/>
  </cols>
  <sheetData>
    <row r="1" spans="1:2" ht="16.5" thickBot="1">
      <c r="A1" s="103"/>
      <c r="B1" s="102" t="s">
        <v>135</v>
      </c>
    </row>
    <row r="2" spans="1:2" ht="35.25" customHeight="1">
      <c r="A2" s="170" t="s">
        <v>206</v>
      </c>
      <c r="B2" s="171"/>
    </row>
    <row r="3" spans="1:2" ht="18.75" customHeight="1">
      <c r="A3" s="175" t="s">
        <v>6</v>
      </c>
      <c r="B3" s="176"/>
    </row>
    <row r="4" spans="1:2" ht="17.25" customHeight="1">
      <c r="A4" s="86"/>
      <c r="B4" s="87" t="s">
        <v>132</v>
      </c>
    </row>
    <row r="5" spans="1:2" ht="15.75" customHeight="1">
      <c r="A5" s="172" t="s">
        <v>42</v>
      </c>
      <c r="B5" s="177" t="s">
        <v>44</v>
      </c>
    </row>
    <row r="6" spans="1:2" ht="15.75">
      <c r="A6" s="173"/>
      <c r="B6" s="178"/>
    </row>
    <row r="7" spans="1:2" ht="19.5" customHeight="1">
      <c r="A7" s="88" t="s">
        <v>5</v>
      </c>
      <c r="B7" s="89"/>
    </row>
    <row r="8" spans="1:2" ht="15" customHeight="1">
      <c r="A8" s="90"/>
      <c r="B8" s="91"/>
    </row>
    <row r="9" spans="1:2" ht="32.25" customHeight="1">
      <c r="A9" s="90" t="s">
        <v>16</v>
      </c>
      <c r="B9" s="104">
        <f>+'опис по т. 1. и т.2.'!G11</f>
        <v>0</v>
      </c>
    </row>
    <row r="10" spans="1:2" ht="19.5" customHeight="1">
      <c r="A10" s="93" t="s">
        <v>10</v>
      </c>
      <c r="B10" s="104">
        <f>+'опис по т. 1. и т.2.'!I11</f>
        <v>0</v>
      </c>
    </row>
    <row r="11" spans="1:2" ht="15" customHeight="1">
      <c r="A11" s="94"/>
      <c r="B11" s="91"/>
    </row>
    <row r="12" spans="1:2" ht="19.5" customHeight="1">
      <c r="A12" s="90" t="s">
        <v>15</v>
      </c>
      <c r="B12" s="92">
        <f>+B13+B14</f>
        <v>0</v>
      </c>
    </row>
    <row r="13" spans="1:2" ht="18.75">
      <c r="A13" s="90" t="s">
        <v>83</v>
      </c>
      <c r="B13" s="105">
        <f>+'опис по т. 3.1.'!G13</f>
        <v>0</v>
      </c>
    </row>
    <row r="14" spans="1:2" ht="18.75">
      <c r="A14" s="90" t="s">
        <v>90</v>
      </c>
      <c r="B14" s="105">
        <f>+'опис по т. 3.2.'!G13</f>
        <v>0</v>
      </c>
    </row>
    <row r="15" spans="1:2" ht="15" customHeight="1">
      <c r="A15" s="94"/>
      <c r="B15" s="91"/>
    </row>
    <row r="16" spans="1:2" ht="19.5" customHeight="1">
      <c r="A16" s="90" t="s">
        <v>84</v>
      </c>
      <c r="B16" s="104"/>
    </row>
    <row r="17" spans="1:2" ht="15" customHeight="1">
      <c r="A17" s="94"/>
      <c r="B17" s="91"/>
    </row>
    <row r="18" spans="1:2" ht="19.5" customHeight="1">
      <c r="A18" s="90" t="s">
        <v>66</v>
      </c>
      <c r="B18" s="92">
        <f>+B19+B20+B21+B22+B23</f>
        <v>80930</v>
      </c>
    </row>
    <row r="19" spans="1:2" ht="19.5" customHeight="1">
      <c r="A19" s="95" t="s">
        <v>137</v>
      </c>
      <c r="B19" s="105">
        <f>+'опис по т. 5.1.'!G10</f>
        <v>6240</v>
      </c>
    </row>
    <row r="20" spans="1:2" ht="19.5" customHeight="1">
      <c r="A20" s="90" t="s">
        <v>47</v>
      </c>
      <c r="B20" s="105">
        <f>+'опис по т. 5.2.'!G42</f>
        <v>74690</v>
      </c>
    </row>
    <row r="21" spans="1:2" ht="19.5" customHeight="1">
      <c r="A21" s="95" t="s">
        <v>14</v>
      </c>
      <c r="B21" s="105">
        <f>+'опис по т. 5.3.'!G10</f>
        <v>0</v>
      </c>
    </row>
    <row r="22" spans="1:2" ht="19.5" customHeight="1">
      <c r="A22" s="90" t="s">
        <v>139</v>
      </c>
      <c r="B22" s="105">
        <v>0</v>
      </c>
    </row>
    <row r="23" spans="1:2" ht="19.5" customHeight="1">
      <c r="A23" s="90" t="s">
        <v>11</v>
      </c>
      <c r="B23" s="105">
        <f>+'опис по т. 5.5.'!G10</f>
        <v>0</v>
      </c>
    </row>
    <row r="24" spans="1:2" ht="15" customHeight="1">
      <c r="A24" s="94"/>
      <c r="B24" s="91"/>
    </row>
    <row r="25" spans="1:2" ht="37.5" customHeight="1">
      <c r="A25" s="88" t="s">
        <v>140</v>
      </c>
      <c r="B25" s="104">
        <v>0</v>
      </c>
    </row>
    <row r="26" spans="1:2" ht="15" customHeight="1">
      <c r="A26" s="88"/>
      <c r="B26" s="91"/>
    </row>
    <row r="27" spans="1:2" ht="27" customHeight="1">
      <c r="A27" s="88" t="s">
        <v>148</v>
      </c>
      <c r="B27" s="105">
        <f>+'опис по т.11'!G10</f>
        <v>0</v>
      </c>
    </row>
    <row r="28" spans="1:2" ht="15" customHeight="1">
      <c r="A28" s="94"/>
      <c r="B28" s="91"/>
    </row>
    <row r="29" spans="1:2" ht="19.5" customHeight="1">
      <c r="A29" s="96" t="s">
        <v>12</v>
      </c>
      <c r="B29" s="97">
        <f>+B9+B10+B16+B18+B25+B27+B12</f>
        <v>80930</v>
      </c>
    </row>
    <row r="30" spans="1:2" ht="15" customHeight="1">
      <c r="A30" s="94"/>
      <c r="B30" s="91"/>
    </row>
    <row r="31" spans="1:2" ht="19.5" customHeight="1">
      <c r="A31" s="88" t="s">
        <v>149</v>
      </c>
      <c r="B31" s="89"/>
    </row>
    <row r="32" spans="1:2" ht="15" customHeight="1">
      <c r="A32" s="88"/>
      <c r="B32" s="89"/>
    </row>
    <row r="33" spans="1:2" ht="19.5" customHeight="1">
      <c r="A33" s="90" t="s">
        <v>67</v>
      </c>
      <c r="B33" s="105">
        <v>0</v>
      </c>
    </row>
    <row r="34" spans="1:2" ht="15" customHeight="1">
      <c r="A34" s="88"/>
      <c r="B34" s="91"/>
    </row>
    <row r="35" spans="1:2" ht="19.5" customHeight="1">
      <c r="A35" s="90" t="s">
        <v>145</v>
      </c>
      <c r="B35" s="92">
        <f>SUM(B36:B38)</f>
        <v>0</v>
      </c>
    </row>
    <row r="36" spans="1:2" ht="16.5" customHeight="1">
      <c r="A36" s="88" t="s">
        <v>68</v>
      </c>
      <c r="B36" s="105">
        <v>0</v>
      </c>
    </row>
    <row r="37" spans="1:2" ht="16.5" customHeight="1">
      <c r="A37" s="88" t="s">
        <v>103</v>
      </c>
      <c r="B37" s="105">
        <v>0</v>
      </c>
    </row>
    <row r="38" spans="1:2" ht="16.5" customHeight="1">
      <c r="A38" s="88" t="s">
        <v>146</v>
      </c>
      <c r="B38" s="105">
        <v>0</v>
      </c>
    </row>
    <row r="39" spans="1:2" ht="15" customHeight="1">
      <c r="A39" s="94"/>
      <c r="B39" s="91"/>
    </row>
    <row r="40" spans="1:2" ht="19.5" customHeight="1">
      <c r="A40" s="90" t="s">
        <v>107</v>
      </c>
      <c r="B40" s="105">
        <v>0</v>
      </c>
    </row>
    <row r="41" spans="1:2" ht="15" customHeight="1">
      <c r="A41" s="88"/>
      <c r="B41" s="91"/>
    </row>
    <row r="42" spans="1:2" s="7" customFormat="1" ht="19.5" customHeight="1">
      <c r="A42" s="96" t="s">
        <v>69</v>
      </c>
      <c r="B42" s="98">
        <f>+B33+B35+B40</f>
        <v>0</v>
      </c>
    </row>
    <row r="43" spans="1:2" s="7" customFormat="1" ht="15" customHeight="1">
      <c r="A43" s="94"/>
      <c r="B43" s="99"/>
    </row>
    <row r="44" spans="1:2" ht="49.5" customHeight="1">
      <c r="A44" s="88" t="s">
        <v>150</v>
      </c>
      <c r="B44" s="105">
        <f>+'опис по т.13'!G10</f>
        <v>7478.8838948008515</v>
      </c>
    </row>
    <row r="45" spans="1:2" ht="15" customHeight="1">
      <c r="A45" s="94"/>
      <c r="B45" s="91"/>
    </row>
    <row r="46" spans="1:2" s="7" customFormat="1" ht="19.5" customHeight="1" thickBot="1">
      <c r="A46" s="100" t="s">
        <v>70</v>
      </c>
      <c r="B46" s="101">
        <f>+B29+B42+B44</f>
        <v>88408.88389480085</v>
      </c>
    </row>
    <row r="47" spans="1:2" s="7" customFormat="1" ht="15.75">
      <c r="A47" s="179" t="s">
        <v>2</v>
      </c>
      <c r="B47" s="179"/>
    </row>
    <row r="48" spans="1:2" s="7" customFormat="1" ht="16.5" thickBot="1">
      <c r="A48" s="179"/>
      <c r="B48" s="179"/>
    </row>
    <row r="49" spans="1:2" ht="51" customHeight="1">
      <c r="A49" s="164" t="s">
        <v>64</v>
      </c>
      <c r="B49" s="165"/>
    </row>
    <row r="50" spans="1:2" ht="32.25" customHeight="1">
      <c r="A50" s="168" t="s">
        <v>13</v>
      </c>
      <c r="B50" s="169"/>
    </row>
    <row r="51" spans="1:2" ht="30.75" customHeight="1">
      <c r="A51" s="162" t="s">
        <v>170</v>
      </c>
      <c r="B51" s="163"/>
    </row>
    <row r="52" spans="1:2" ht="16.5" customHeight="1">
      <c r="A52" s="166" t="s">
        <v>136</v>
      </c>
      <c r="B52" s="167"/>
    </row>
    <row r="53" spans="1:2" ht="33" customHeight="1">
      <c r="A53" s="162" t="s">
        <v>130</v>
      </c>
      <c r="B53" s="163"/>
    </row>
    <row r="54" spans="1:2" ht="29.25" customHeight="1">
      <c r="A54" s="162" t="s">
        <v>131</v>
      </c>
      <c r="B54" s="163"/>
    </row>
    <row r="55" spans="1:2" ht="34.5" customHeight="1">
      <c r="A55" s="166" t="s">
        <v>65</v>
      </c>
      <c r="B55" s="174"/>
    </row>
    <row r="56" spans="1:2" ht="34.5" customHeight="1">
      <c r="A56" s="156" t="s">
        <v>171</v>
      </c>
      <c r="B56" s="157"/>
    </row>
    <row r="57" spans="1:2" ht="36.75" customHeight="1">
      <c r="A57" s="156" t="s">
        <v>169</v>
      </c>
      <c r="B57" s="157"/>
    </row>
    <row r="58" spans="1:2" ht="45" customHeight="1">
      <c r="A58" s="162" t="s">
        <v>138</v>
      </c>
      <c r="B58" s="163"/>
    </row>
    <row r="59" spans="1:2" ht="33" customHeight="1">
      <c r="A59" s="158" t="s">
        <v>151</v>
      </c>
      <c r="B59" s="159"/>
    </row>
    <row r="60" spans="1:2" ht="35.25" customHeight="1">
      <c r="A60" s="158" t="s">
        <v>173</v>
      </c>
      <c r="B60" s="159"/>
    </row>
    <row r="61" spans="1:2" ht="64.5" customHeight="1">
      <c r="A61" s="160" t="s">
        <v>172</v>
      </c>
      <c r="B61" s="161"/>
    </row>
    <row r="62" spans="1:2" ht="35.25" customHeight="1" thickBot="1">
      <c r="A62" s="154" t="s">
        <v>3</v>
      </c>
      <c r="B62" s="155"/>
    </row>
  </sheetData>
  <sheetProtection password="C7EB" sheet="1" objects="1" scenarios="1" selectLockedCells="1"/>
  <mergeCells count="20">
    <mergeCell ref="A56:B56"/>
    <mergeCell ref="A2:B2"/>
    <mergeCell ref="A5:A6"/>
    <mergeCell ref="A55:B55"/>
    <mergeCell ref="A3:B3"/>
    <mergeCell ref="B5:B6"/>
    <mergeCell ref="A47:B47"/>
    <mergeCell ref="A48:B48"/>
    <mergeCell ref="A49:B49"/>
    <mergeCell ref="A51:B51"/>
    <mergeCell ref="A52:B52"/>
    <mergeCell ref="A50:B50"/>
    <mergeCell ref="A53:B53"/>
    <mergeCell ref="A54:B54"/>
    <mergeCell ref="A62:B62"/>
    <mergeCell ref="A57:B57"/>
    <mergeCell ref="A60:B60"/>
    <mergeCell ref="A61:B61"/>
    <mergeCell ref="A58:B58"/>
    <mergeCell ref="A59:B59"/>
  </mergeCells>
  <printOptions horizontalCentered="1"/>
  <pageMargins left="0.17" right="0.17" top="0.53" bottom="0.38" header="0.1968503937007874" footer="0.31496062992125984"/>
  <pageSetup horizontalDpi="600" verticalDpi="600" orientation="portrait" paperSize="9" scale="80" r:id="rId1"/>
  <headerFooter alignWithMargins="0">
    <oddHeader>&amp;C&amp;"Arial,Bold"
Оперативна програма "Административен капацитет"&amp;R&amp;"Arial,Bold"
</oddHeader>
    <oddFooter>&amp;L&amp;9 2011&amp;R&amp;9&amp;P</oddFooter>
  </headerFooter>
  <rowBreaks count="1" manualBreakCount="1">
    <brk id="4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75" zoomScaleSheetLayoutView="175" zoomScalePageLayoutView="0" workbookViewId="0" topLeftCell="A1">
      <selection activeCell="A4" sqref="A4"/>
    </sheetView>
  </sheetViews>
  <sheetFormatPr defaultColWidth="9.140625" defaultRowHeight="12.75"/>
  <cols>
    <col min="1" max="1" width="5.140625" style="10" customWidth="1"/>
    <col min="2" max="2" width="10.00390625" style="10" customWidth="1"/>
    <col min="3" max="3" width="35.8515625" style="10" customWidth="1"/>
    <col min="4" max="4" width="12.57421875" style="10" customWidth="1"/>
    <col min="5" max="5" width="10.57421875" style="10" customWidth="1"/>
    <col min="6" max="6" width="10.421875" style="10" customWidth="1"/>
    <col min="7" max="7" width="13.140625" style="10" customWidth="1"/>
    <col min="8" max="16384" width="9.140625" style="10" customWidth="1"/>
  </cols>
  <sheetData>
    <row r="1" spans="1:10" ht="15.75">
      <c r="A1" s="194" t="s">
        <v>74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7" ht="14.25">
      <c r="A2" s="201" t="s">
        <v>43</v>
      </c>
      <c r="B2" s="201"/>
      <c r="C2" s="201"/>
      <c r="D2" s="201"/>
      <c r="E2" s="201"/>
      <c r="F2" s="201"/>
      <c r="G2" s="201"/>
    </row>
    <row r="3" spans="1:8" s="1" customFormat="1" ht="42.75">
      <c r="A3" s="34" t="s">
        <v>17</v>
      </c>
      <c r="B3" s="34" t="s">
        <v>142</v>
      </c>
      <c r="C3" s="16" t="s">
        <v>76</v>
      </c>
      <c r="D3" s="16" t="s">
        <v>0</v>
      </c>
      <c r="E3" s="16" t="s">
        <v>1</v>
      </c>
      <c r="F3" s="16" t="s">
        <v>46</v>
      </c>
      <c r="G3" s="16" t="s">
        <v>9</v>
      </c>
      <c r="H3" s="11"/>
    </row>
    <row r="4" spans="1:8" s="1" customFormat="1" ht="12.75">
      <c r="A4" s="24"/>
      <c r="B4" s="24">
        <v>1</v>
      </c>
      <c r="C4" s="24">
        <v>2</v>
      </c>
      <c r="D4" s="25">
        <v>3</v>
      </c>
      <c r="E4" s="25">
        <v>4</v>
      </c>
      <c r="F4" s="25">
        <v>5</v>
      </c>
      <c r="G4" s="25">
        <v>6</v>
      </c>
      <c r="H4" s="11"/>
    </row>
    <row r="5" spans="1:8" s="1" customFormat="1" ht="15.75" customHeight="1">
      <c r="A5" s="36" t="s">
        <v>29</v>
      </c>
      <c r="B5" s="36"/>
      <c r="C5" s="17"/>
      <c r="D5" s="41"/>
      <c r="E5" s="43"/>
      <c r="F5" s="43"/>
      <c r="G5" s="39">
        <f>+E5*F5</f>
        <v>0</v>
      </c>
      <c r="H5" s="11"/>
    </row>
    <row r="6" spans="1:7" ht="15.75">
      <c r="A6" s="36" t="s">
        <v>35</v>
      </c>
      <c r="B6" s="36"/>
      <c r="C6" s="17"/>
      <c r="D6" s="17"/>
      <c r="E6" s="17"/>
      <c r="F6" s="17"/>
      <c r="G6" s="39">
        <f>+E6*F6</f>
        <v>0</v>
      </c>
    </row>
    <row r="7" spans="1:7" ht="15.75">
      <c r="A7" s="36" t="s">
        <v>38</v>
      </c>
      <c r="B7" s="36"/>
      <c r="C7" s="17"/>
      <c r="D7" s="38"/>
      <c r="E7" s="6"/>
      <c r="F7" s="3"/>
      <c r="G7" s="39">
        <f>+E7*F7</f>
        <v>0</v>
      </c>
    </row>
    <row r="8" spans="1:7" ht="15.75">
      <c r="A8" s="36" t="s">
        <v>52</v>
      </c>
      <c r="B8" s="36"/>
      <c r="C8" s="17"/>
      <c r="D8" s="17"/>
      <c r="E8" s="17"/>
      <c r="F8" s="17"/>
      <c r="G8" s="39">
        <f>+E8*F8</f>
        <v>0</v>
      </c>
    </row>
    <row r="9" spans="1:7" ht="15.75">
      <c r="A9" s="36" t="s">
        <v>57</v>
      </c>
      <c r="B9" s="36"/>
      <c r="C9" s="17"/>
      <c r="D9" s="38"/>
      <c r="E9" s="6"/>
      <c r="F9" s="3"/>
      <c r="G9" s="39">
        <f>+E9*F9</f>
        <v>0</v>
      </c>
    </row>
    <row r="10" spans="1:7" ht="17.25" customHeight="1">
      <c r="A10" s="5"/>
      <c r="B10" s="107"/>
      <c r="C10" s="202" t="s">
        <v>19</v>
      </c>
      <c r="D10" s="203"/>
      <c r="E10" s="203"/>
      <c r="F10" s="204"/>
      <c r="G10" s="15">
        <f>SUM(G5:G9)</f>
        <v>0</v>
      </c>
    </row>
    <row r="13" ht="15.75">
      <c r="C13" s="27" t="s">
        <v>24</v>
      </c>
    </row>
    <row r="14" ht="15.75">
      <c r="C14" s="9" t="s">
        <v>75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="175" zoomScaleNormal="175" zoomScalePageLayoutView="0" workbookViewId="0" topLeftCell="B1">
      <selection activeCell="B3" sqref="B3"/>
    </sheetView>
  </sheetViews>
  <sheetFormatPr defaultColWidth="9.140625" defaultRowHeight="12.75"/>
  <cols>
    <col min="1" max="1" width="5.140625" style="10" customWidth="1"/>
    <col min="2" max="2" width="10.8515625" style="10" customWidth="1"/>
    <col min="3" max="3" width="28.140625" style="10" customWidth="1"/>
    <col min="4" max="4" width="12.140625" style="10" customWidth="1"/>
    <col min="5" max="5" width="11.57421875" style="10" customWidth="1"/>
    <col min="6" max="6" width="10.57421875" style="10" customWidth="1"/>
    <col min="7" max="7" width="9.7109375" style="10" customWidth="1"/>
    <col min="8" max="8" width="11.8515625" style="10" customWidth="1"/>
    <col min="9" max="16384" width="9.140625" style="10" customWidth="1"/>
  </cols>
  <sheetData>
    <row r="1" spans="1:11" ht="15.75">
      <c r="A1" s="194" t="s">
        <v>82</v>
      </c>
      <c r="B1" s="194"/>
      <c r="C1" s="194"/>
      <c r="D1" s="194"/>
      <c r="E1" s="194"/>
      <c r="F1" s="194"/>
      <c r="G1" s="194"/>
      <c r="H1" s="194"/>
      <c r="I1" s="35"/>
      <c r="J1" s="35"/>
      <c r="K1" s="35"/>
    </row>
    <row r="2" spans="1:8" ht="14.25">
      <c r="A2" s="201" t="s">
        <v>43</v>
      </c>
      <c r="B2" s="201"/>
      <c r="C2" s="201"/>
      <c r="D2" s="201"/>
      <c r="E2" s="201"/>
      <c r="F2" s="201"/>
      <c r="G2" s="201"/>
      <c r="H2" s="201"/>
    </row>
    <row r="3" spans="1:9" s="1" customFormat="1" ht="63">
      <c r="A3" s="34" t="s">
        <v>17</v>
      </c>
      <c r="B3" s="34" t="s">
        <v>142</v>
      </c>
      <c r="C3" s="16" t="s">
        <v>104</v>
      </c>
      <c r="D3" s="16" t="s">
        <v>79</v>
      </c>
      <c r="E3" s="16" t="s">
        <v>133</v>
      </c>
      <c r="F3" s="16" t="s">
        <v>134</v>
      </c>
      <c r="G3" s="16" t="s">
        <v>78</v>
      </c>
      <c r="H3" s="16" t="s">
        <v>9</v>
      </c>
      <c r="I3" s="11"/>
    </row>
    <row r="4" spans="1:9" s="1" customFormat="1" ht="12.75">
      <c r="A4" s="24"/>
      <c r="B4" s="24">
        <v>1</v>
      </c>
      <c r="C4" s="24">
        <v>2</v>
      </c>
      <c r="D4" s="26">
        <v>3</v>
      </c>
      <c r="E4" s="26">
        <v>4</v>
      </c>
      <c r="F4" s="26">
        <v>5</v>
      </c>
      <c r="G4" s="26">
        <v>6</v>
      </c>
      <c r="H4" s="26">
        <v>7</v>
      </c>
      <c r="I4" s="11"/>
    </row>
    <row r="5" spans="1:9" s="1" customFormat="1" ht="15.75" customHeight="1">
      <c r="A5" s="36" t="s">
        <v>29</v>
      </c>
      <c r="B5" s="36"/>
      <c r="C5" s="17"/>
      <c r="D5" s="57"/>
      <c r="E5" s="52"/>
      <c r="F5" s="53"/>
      <c r="G5" s="43"/>
      <c r="H5" s="39">
        <f>+D5*F5*G5</f>
        <v>0</v>
      </c>
      <c r="I5" s="11"/>
    </row>
    <row r="6" spans="1:8" ht="15.75">
      <c r="A6" s="36" t="s">
        <v>35</v>
      </c>
      <c r="B6" s="36"/>
      <c r="C6" s="17"/>
      <c r="D6" s="57"/>
      <c r="E6" s="54"/>
      <c r="F6" s="54"/>
      <c r="G6" s="42"/>
      <c r="H6" s="39">
        <f>+D6*F6*G6</f>
        <v>0</v>
      </c>
    </row>
    <row r="7" spans="1:8" ht="15.75">
      <c r="A7" s="36" t="s">
        <v>38</v>
      </c>
      <c r="B7" s="36"/>
      <c r="C7" s="17"/>
      <c r="D7" s="57"/>
      <c r="E7" s="54"/>
      <c r="F7" s="54"/>
      <c r="G7" s="42"/>
      <c r="H7" s="39">
        <f>+D7*F7*G7</f>
        <v>0</v>
      </c>
    </row>
    <row r="8" spans="1:8" ht="15.75">
      <c r="A8" s="36" t="s">
        <v>52</v>
      </c>
      <c r="B8" s="36"/>
      <c r="C8" s="17"/>
      <c r="D8" s="57"/>
      <c r="E8" s="54"/>
      <c r="F8" s="54"/>
      <c r="G8" s="42"/>
      <c r="H8" s="39">
        <f>+D8*F8*G8</f>
        <v>0</v>
      </c>
    </row>
    <row r="9" spans="1:8" ht="15.75">
      <c r="A9" s="36" t="s">
        <v>57</v>
      </c>
      <c r="B9" s="36"/>
      <c r="C9" s="17"/>
      <c r="D9" s="57"/>
      <c r="E9" s="55"/>
      <c r="F9" s="55"/>
      <c r="G9" s="56"/>
      <c r="H9" s="39">
        <f>+D9*F9*G9</f>
        <v>0</v>
      </c>
    </row>
    <row r="10" spans="1:8" ht="17.25" customHeight="1">
      <c r="A10" s="5"/>
      <c r="B10" s="107"/>
      <c r="C10" s="202" t="s">
        <v>19</v>
      </c>
      <c r="D10" s="203"/>
      <c r="E10" s="203"/>
      <c r="F10" s="203"/>
      <c r="G10" s="204"/>
      <c r="H10" s="15">
        <f>SUM(H5:H9)</f>
        <v>0</v>
      </c>
    </row>
    <row r="13" spans="3:4" ht="15.75">
      <c r="C13" s="27" t="s">
        <v>24</v>
      </c>
      <c r="D13" s="27"/>
    </row>
    <row r="14" spans="3:4" ht="15.75">
      <c r="C14" s="9" t="s">
        <v>81</v>
      </c>
      <c r="D14" s="9"/>
    </row>
  </sheetData>
  <sheetProtection/>
  <mergeCells count="3">
    <mergeCell ref="C10:G10"/>
    <mergeCell ref="A1:H1"/>
    <mergeCell ref="A2:H2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="145" zoomScaleNormal="145" zoomScalePageLayoutView="0" workbookViewId="0" topLeftCell="A1">
      <selection activeCell="F32" sqref="F32"/>
    </sheetView>
  </sheetViews>
  <sheetFormatPr defaultColWidth="9.140625" defaultRowHeight="12.75"/>
  <cols>
    <col min="1" max="1" width="5.140625" style="10" customWidth="1"/>
    <col min="2" max="2" width="10.57421875" style="10" customWidth="1"/>
    <col min="3" max="3" width="33.00390625" style="10" customWidth="1"/>
    <col min="4" max="4" width="12.57421875" style="10" customWidth="1"/>
    <col min="5" max="5" width="10.57421875" style="10" customWidth="1"/>
    <col min="6" max="6" width="11.140625" style="10" customWidth="1"/>
    <col min="7" max="7" width="13.140625" style="10" customWidth="1"/>
    <col min="8" max="16384" width="9.140625" style="10" customWidth="1"/>
  </cols>
  <sheetData>
    <row r="1" spans="1:10" ht="15.75">
      <c r="A1" s="194" t="s">
        <v>152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7" ht="14.25">
      <c r="A2" s="201" t="s">
        <v>43</v>
      </c>
      <c r="B2" s="201"/>
      <c r="C2" s="201"/>
      <c r="D2" s="201"/>
      <c r="E2" s="201"/>
      <c r="F2" s="201"/>
      <c r="G2" s="201"/>
    </row>
    <row r="3" spans="1:8" s="1" customFormat="1" ht="42.75">
      <c r="A3" s="34" t="s">
        <v>17</v>
      </c>
      <c r="B3" s="34" t="s">
        <v>142</v>
      </c>
      <c r="C3" s="16" t="s">
        <v>153</v>
      </c>
      <c r="D3" s="16" t="s">
        <v>0</v>
      </c>
      <c r="E3" s="16" t="s">
        <v>1</v>
      </c>
      <c r="F3" s="16" t="s">
        <v>46</v>
      </c>
      <c r="G3" s="16" t="s">
        <v>9</v>
      </c>
      <c r="H3" s="11"/>
    </row>
    <row r="4" spans="1:8" s="1" customFormat="1" ht="12.75">
      <c r="A4" s="24"/>
      <c r="B4" s="24">
        <v>1</v>
      </c>
      <c r="C4" s="24">
        <v>2</v>
      </c>
      <c r="D4" s="25">
        <v>3</v>
      </c>
      <c r="E4" s="25">
        <v>4</v>
      </c>
      <c r="F4" s="25">
        <v>5</v>
      </c>
      <c r="G4" s="25">
        <v>6</v>
      </c>
      <c r="H4" s="11"/>
    </row>
    <row r="5" spans="1:8" s="1" customFormat="1" ht="15.75" customHeight="1">
      <c r="A5" s="36" t="s">
        <v>29</v>
      </c>
      <c r="B5" s="36"/>
      <c r="C5" s="17"/>
      <c r="D5" s="41"/>
      <c r="E5" s="43"/>
      <c r="F5" s="43"/>
      <c r="G5" s="39">
        <f>+E5*F5</f>
        <v>0</v>
      </c>
      <c r="H5" s="11"/>
    </row>
    <row r="6" spans="1:7" ht="15.75">
      <c r="A6" s="36" t="s">
        <v>35</v>
      </c>
      <c r="B6" s="36"/>
      <c r="C6" s="17"/>
      <c r="D6" s="17"/>
      <c r="E6" s="17"/>
      <c r="F6" s="17"/>
      <c r="G6" s="39">
        <f>+E6*F6</f>
        <v>0</v>
      </c>
    </row>
    <row r="7" spans="1:7" ht="15.75">
      <c r="A7" s="36" t="s">
        <v>38</v>
      </c>
      <c r="B7" s="36"/>
      <c r="C7" s="17"/>
      <c r="D7" s="17"/>
      <c r="E7" s="17"/>
      <c r="F7" s="17"/>
      <c r="G7" s="39">
        <f>+E7*F7</f>
        <v>0</v>
      </c>
    </row>
    <row r="8" spans="1:7" ht="15.75">
      <c r="A8" s="36" t="s">
        <v>52</v>
      </c>
      <c r="B8" s="36"/>
      <c r="C8" s="17"/>
      <c r="D8" s="17"/>
      <c r="E8" s="17"/>
      <c r="F8" s="17"/>
      <c r="G8" s="39">
        <f>+E8*F8</f>
        <v>0</v>
      </c>
    </row>
    <row r="9" spans="1:7" ht="15.75">
      <c r="A9" s="36" t="s">
        <v>57</v>
      </c>
      <c r="B9" s="36"/>
      <c r="C9" s="17"/>
      <c r="D9" s="38"/>
      <c r="E9" s="6"/>
      <c r="F9" s="3"/>
      <c r="G9" s="39">
        <f>+E9*F9</f>
        <v>0</v>
      </c>
    </row>
    <row r="10" spans="1:7" ht="17.25" customHeight="1">
      <c r="A10" s="5"/>
      <c r="B10" s="107"/>
      <c r="C10" s="202" t="s">
        <v>19</v>
      </c>
      <c r="D10" s="203"/>
      <c r="E10" s="203"/>
      <c r="F10" s="204"/>
      <c r="G10" s="15">
        <f>SUM(G5:G9)</f>
        <v>0</v>
      </c>
    </row>
    <row r="13" ht="15.75">
      <c r="C13" s="27" t="s">
        <v>24</v>
      </c>
    </row>
    <row r="14" ht="15.75">
      <c r="C14" s="9" t="s">
        <v>80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160" zoomScaleSheetLayoutView="160" zoomScalePageLayoutView="0" workbookViewId="0" topLeftCell="A1">
      <selection activeCell="A5" sqref="A5"/>
    </sheetView>
  </sheetViews>
  <sheetFormatPr defaultColWidth="9.140625" defaultRowHeight="12.75"/>
  <cols>
    <col min="1" max="1" width="5.140625" style="10" customWidth="1"/>
    <col min="2" max="2" width="11.00390625" style="10" customWidth="1"/>
    <col min="3" max="3" width="31.28125" style="10" customWidth="1"/>
    <col min="4" max="4" width="12.57421875" style="10" customWidth="1"/>
    <col min="5" max="5" width="13.140625" style="10" customWidth="1"/>
    <col min="6" max="6" width="12.140625" style="10" customWidth="1"/>
    <col min="7" max="7" width="13.140625" style="10" customWidth="1"/>
    <col min="8" max="16384" width="9.140625" style="10" customWidth="1"/>
  </cols>
  <sheetData>
    <row r="1" spans="1:10" ht="15.75">
      <c r="A1" s="194" t="s">
        <v>85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10" ht="15.75">
      <c r="A2" s="210" t="s">
        <v>87</v>
      </c>
      <c r="B2" s="210"/>
      <c r="C2" s="210"/>
      <c r="D2" s="210"/>
      <c r="E2" s="210"/>
      <c r="F2" s="210"/>
      <c r="G2" s="210"/>
      <c r="H2" s="35"/>
      <c r="I2" s="35"/>
      <c r="J2" s="35"/>
    </row>
    <row r="3" spans="1:7" ht="14.25">
      <c r="A3" s="201" t="s">
        <v>43</v>
      </c>
      <c r="B3" s="201"/>
      <c r="C3" s="201"/>
      <c r="D3" s="201"/>
      <c r="E3" s="201"/>
      <c r="F3" s="201"/>
      <c r="G3" s="201"/>
    </row>
    <row r="4" spans="1:8" s="1" customFormat="1" ht="42.75">
      <c r="A4" s="34" t="s">
        <v>17</v>
      </c>
      <c r="B4" s="34" t="s">
        <v>142</v>
      </c>
      <c r="C4" s="16" t="s">
        <v>106</v>
      </c>
      <c r="D4" s="16" t="s">
        <v>0</v>
      </c>
      <c r="E4" s="16" t="s">
        <v>105</v>
      </c>
      <c r="F4" s="16" t="s">
        <v>46</v>
      </c>
      <c r="G4" s="16" t="s">
        <v>9</v>
      </c>
      <c r="H4" s="11"/>
    </row>
    <row r="5" spans="1:8" s="1" customFormat="1" ht="12.75">
      <c r="A5" s="24"/>
      <c r="B5" s="24">
        <v>1</v>
      </c>
      <c r="C5" s="24">
        <v>2</v>
      </c>
      <c r="D5" s="25">
        <v>3</v>
      </c>
      <c r="E5" s="25">
        <v>4</v>
      </c>
      <c r="F5" s="25">
        <v>5</v>
      </c>
      <c r="G5" s="25">
        <v>6</v>
      </c>
      <c r="H5" s="11"/>
    </row>
    <row r="6" spans="1:8" s="1" customFormat="1" ht="15.75" customHeight="1">
      <c r="A6" s="36" t="s">
        <v>29</v>
      </c>
      <c r="B6" s="36"/>
      <c r="C6" s="17"/>
      <c r="D6" s="41"/>
      <c r="E6" s="43"/>
      <c r="F6" s="43"/>
      <c r="G6" s="39">
        <f>+E6*F6</f>
        <v>0</v>
      </c>
      <c r="H6" s="11"/>
    </row>
    <row r="7" spans="1:8" s="1" customFormat="1" ht="15.75" customHeight="1">
      <c r="A7" s="36" t="s">
        <v>35</v>
      </c>
      <c r="B7" s="36"/>
      <c r="C7" s="17"/>
      <c r="D7" s="41"/>
      <c r="E7" s="43"/>
      <c r="F7" s="43"/>
      <c r="G7" s="39">
        <f>+E7*F7</f>
        <v>0</v>
      </c>
      <c r="H7" s="11"/>
    </row>
    <row r="8" spans="1:8" s="1" customFormat="1" ht="15.75" customHeight="1">
      <c r="A8" s="36" t="s">
        <v>38</v>
      </c>
      <c r="B8" s="36"/>
      <c r="C8" s="17"/>
      <c r="D8" s="41"/>
      <c r="E8" s="43"/>
      <c r="F8" s="43"/>
      <c r="G8" s="39">
        <f>+E8*F8</f>
        <v>0</v>
      </c>
      <c r="H8" s="11"/>
    </row>
    <row r="9" spans="1:8" s="1" customFormat="1" ht="15.75" customHeight="1">
      <c r="A9" s="36" t="s">
        <v>52</v>
      </c>
      <c r="B9" s="36"/>
      <c r="C9" s="17"/>
      <c r="D9" s="41"/>
      <c r="E9" s="43"/>
      <c r="F9" s="43"/>
      <c r="G9" s="39">
        <f>+E9*F9</f>
        <v>0</v>
      </c>
      <c r="H9" s="11"/>
    </row>
    <row r="10" spans="1:8" s="1" customFormat="1" ht="15.75" customHeight="1">
      <c r="A10" s="36" t="s">
        <v>57</v>
      </c>
      <c r="B10" s="36"/>
      <c r="C10" s="17"/>
      <c r="D10" s="41"/>
      <c r="E10" s="43"/>
      <c r="F10" s="43"/>
      <c r="G10" s="39">
        <f>+E10*F10</f>
        <v>0</v>
      </c>
      <c r="H10" s="11"/>
    </row>
    <row r="11" spans="1:7" ht="17.25" customHeight="1">
      <c r="A11" s="5"/>
      <c r="B11" s="107"/>
      <c r="C11" s="202" t="s">
        <v>19</v>
      </c>
      <c r="D11" s="203"/>
      <c r="E11" s="203"/>
      <c r="F11" s="204"/>
      <c r="G11" s="15">
        <f>SUM(G6:G10)</f>
        <v>0</v>
      </c>
    </row>
    <row r="14" ht="15.75">
      <c r="C14" s="27" t="s">
        <v>24</v>
      </c>
    </row>
    <row r="15" ht="15.75">
      <c r="C15" s="9" t="s">
        <v>91</v>
      </c>
    </row>
  </sheetData>
  <sheetProtection/>
  <mergeCells count="4">
    <mergeCell ref="C11:F11"/>
    <mergeCell ref="A1:G1"/>
    <mergeCell ref="A3:G3"/>
    <mergeCell ref="A2:G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45" zoomScaleSheetLayoutView="145" zoomScalePageLayoutView="0" workbookViewId="0" topLeftCell="A1">
      <selection activeCell="A4" sqref="A4"/>
    </sheetView>
  </sheetViews>
  <sheetFormatPr defaultColWidth="9.140625" defaultRowHeight="12.75"/>
  <cols>
    <col min="1" max="1" width="5.140625" style="10" customWidth="1"/>
    <col min="2" max="2" width="10.421875" style="10" customWidth="1"/>
    <col min="3" max="3" width="32.7109375" style="10" customWidth="1"/>
    <col min="4" max="4" width="10.8515625" style="10" customWidth="1"/>
    <col min="5" max="5" width="10.57421875" style="10" customWidth="1"/>
    <col min="6" max="6" width="12.140625" style="10" customWidth="1"/>
    <col min="7" max="7" width="14.8515625" style="10" customWidth="1"/>
    <col min="8" max="16384" width="9.140625" style="10" customWidth="1"/>
  </cols>
  <sheetData>
    <row r="1" spans="1:10" ht="15.75">
      <c r="A1" s="194" t="s">
        <v>88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7" ht="14.25">
      <c r="A2" s="201" t="s">
        <v>43</v>
      </c>
      <c r="B2" s="201"/>
      <c r="C2" s="201"/>
      <c r="D2" s="201"/>
      <c r="E2" s="201"/>
      <c r="F2" s="201"/>
      <c r="G2" s="201"/>
    </row>
    <row r="3" spans="1:8" s="1" customFormat="1" ht="42.75">
      <c r="A3" s="34" t="s">
        <v>17</v>
      </c>
      <c r="B3" s="34" t="s">
        <v>142</v>
      </c>
      <c r="C3" s="16" t="s">
        <v>93</v>
      </c>
      <c r="D3" s="16" t="s">
        <v>0</v>
      </c>
      <c r="E3" s="16" t="s">
        <v>1</v>
      </c>
      <c r="F3" s="16" t="s">
        <v>46</v>
      </c>
      <c r="G3" s="16" t="s">
        <v>9</v>
      </c>
      <c r="H3" s="11"/>
    </row>
    <row r="4" spans="1:8" s="1" customFormat="1" ht="12.75">
      <c r="A4" s="24"/>
      <c r="B4" s="24">
        <v>1</v>
      </c>
      <c r="C4" s="24">
        <v>2</v>
      </c>
      <c r="D4" s="25">
        <v>3</v>
      </c>
      <c r="E4" s="25">
        <v>4</v>
      </c>
      <c r="F4" s="25">
        <v>5</v>
      </c>
      <c r="G4" s="25">
        <v>6</v>
      </c>
      <c r="H4" s="11"/>
    </row>
    <row r="5" spans="1:7" s="1" customFormat="1" ht="15.75">
      <c r="A5" s="36" t="s">
        <v>29</v>
      </c>
      <c r="B5" s="36"/>
      <c r="C5" s="14"/>
      <c r="D5" s="48"/>
      <c r="E5" s="3"/>
      <c r="F5" s="3"/>
      <c r="G5" s="40">
        <f>+E5*F5</f>
        <v>0</v>
      </c>
    </row>
    <row r="6" spans="1:7" s="1" customFormat="1" ht="15.75">
      <c r="A6" s="36" t="s">
        <v>35</v>
      </c>
      <c r="B6" s="36"/>
      <c r="C6" s="14"/>
      <c r="D6" s="38"/>
      <c r="E6" s="3"/>
      <c r="F6" s="3"/>
      <c r="G6" s="40">
        <f>+E6*F6</f>
        <v>0</v>
      </c>
    </row>
    <row r="7" spans="1:7" s="1" customFormat="1" ht="15.75">
      <c r="A7" s="36" t="s">
        <v>38</v>
      </c>
      <c r="B7" s="36"/>
      <c r="C7" s="14"/>
      <c r="D7" s="38"/>
      <c r="E7" s="3"/>
      <c r="F7" s="3"/>
      <c r="G7" s="40">
        <f>+E7*F7</f>
        <v>0</v>
      </c>
    </row>
    <row r="8" spans="1:7" s="1" customFormat="1" ht="15.75">
      <c r="A8" s="36" t="s">
        <v>52</v>
      </c>
      <c r="B8" s="36"/>
      <c r="C8" s="14"/>
      <c r="D8" s="38"/>
      <c r="E8" s="3"/>
      <c r="F8" s="3"/>
      <c r="G8" s="40">
        <f>+E8*F8</f>
        <v>0</v>
      </c>
    </row>
    <row r="9" spans="1:7" ht="15.75">
      <c r="A9" s="36" t="s">
        <v>57</v>
      </c>
      <c r="B9" s="36"/>
      <c r="C9" s="17"/>
      <c r="D9" s="17"/>
      <c r="E9" s="49"/>
      <c r="F9" s="49"/>
      <c r="G9" s="40">
        <f>+E9*F9</f>
        <v>0</v>
      </c>
    </row>
    <row r="10" spans="1:7" ht="17.25" customHeight="1">
      <c r="A10" s="5"/>
      <c r="B10" s="107"/>
      <c r="C10" s="202" t="s">
        <v>19</v>
      </c>
      <c r="D10" s="203"/>
      <c r="E10" s="203"/>
      <c r="F10" s="204"/>
      <c r="G10" s="44">
        <f>SUM(G5:G9)</f>
        <v>0</v>
      </c>
    </row>
    <row r="13" ht="15.75">
      <c r="C13" s="27" t="s">
        <v>24</v>
      </c>
    </row>
    <row r="14" ht="15.75">
      <c r="C14" s="9" t="s">
        <v>92</v>
      </c>
    </row>
    <row r="26" ht="14.25">
      <c r="J26" s="85"/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75" zoomScaleSheetLayoutView="175" zoomScalePageLayoutView="0" workbookViewId="0" topLeftCell="A1">
      <selection activeCell="A4" sqref="A4"/>
    </sheetView>
  </sheetViews>
  <sheetFormatPr defaultColWidth="9.140625" defaultRowHeight="12.75"/>
  <cols>
    <col min="1" max="1" width="5.140625" style="10" customWidth="1"/>
    <col min="2" max="2" width="10.7109375" style="10" customWidth="1"/>
    <col min="3" max="3" width="34.00390625" style="10" customWidth="1"/>
    <col min="4" max="4" width="10.8515625" style="10" customWidth="1"/>
    <col min="5" max="5" width="10.57421875" style="10" customWidth="1"/>
    <col min="6" max="6" width="12.140625" style="10" customWidth="1"/>
    <col min="7" max="7" width="14.8515625" style="10" customWidth="1"/>
    <col min="8" max="16384" width="9.140625" style="10" customWidth="1"/>
  </cols>
  <sheetData>
    <row r="1" spans="1:10" ht="15.75">
      <c r="A1" s="194" t="s">
        <v>89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7" ht="14.25">
      <c r="A2" s="201" t="s">
        <v>43</v>
      </c>
      <c r="B2" s="201"/>
      <c r="C2" s="201"/>
      <c r="D2" s="201"/>
      <c r="E2" s="201"/>
      <c r="F2" s="201"/>
      <c r="G2" s="201"/>
    </row>
    <row r="3" spans="1:8" s="1" customFormat="1" ht="42.75">
      <c r="A3" s="34" t="s">
        <v>17</v>
      </c>
      <c r="B3" s="34" t="s">
        <v>142</v>
      </c>
      <c r="C3" s="16" t="s">
        <v>95</v>
      </c>
      <c r="D3" s="16" t="s">
        <v>0</v>
      </c>
      <c r="E3" s="16" t="s">
        <v>1</v>
      </c>
      <c r="F3" s="16" t="s">
        <v>46</v>
      </c>
      <c r="G3" s="16" t="s">
        <v>9</v>
      </c>
      <c r="H3" s="11"/>
    </row>
    <row r="4" spans="1:8" s="1" customFormat="1" ht="12.75">
      <c r="A4" s="24"/>
      <c r="B4" s="24">
        <v>1</v>
      </c>
      <c r="C4" s="24">
        <v>2</v>
      </c>
      <c r="D4" s="25">
        <v>3</v>
      </c>
      <c r="E4" s="25">
        <v>4</v>
      </c>
      <c r="F4" s="25">
        <v>5</v>
      </c>
      <c r="G4" s="25">
        <v>6</v>
      </c>
      <c r="H4" s="11"/>
    </row>
    <row r="5" spans="1:7" s="1" customFormat="1" ht="15.75">
      <c r="A5" s="36" t="s">
        <v>29</v>
      </c>
      <c r="B5" s="36"/>
      <c r="C5" s="14"/>
      <c r="D5" s="48"/>
      <c r="E5" s="3"/>
      <c r="F5" s="3"/>
      <c r="G5" s="40">
        <f>+E5*F5</f>
        <v>0</v>
      </c>
    </row>
    <row r="6" spans="1:7" s="1" customFormat="1" ht="15.75">
      <c r="A6" s="36" t="s">
        <v>35</v>
      </c>
      <c r="B6" s="36"/>
      <c r="C6" s="14"/>
      <c r="D6" s="38"/>
      <c r="E6" s="3"/>
      <c r="F6" s="3"/>
      <c r="G6" s="40">
        <f>+E6*F6</f>
        <v>0</v>
      </c>
    </row>
    <row r="7" spans="1:7" s="1" customFormat="1" ht="15.75">
      <c r="A7" s="36" t="s">
        <v>38</v>
      </c>
      <c r="B7" s="36"/>
      <c r="C7" s="14"/>
      <c r="D7" s="38"/>
      <c r="E7" s="3"/>
      <c r="F7" s="3"/>
      <c r="G7" s="40">
        <f>+E7*F7</f>
        <v>0</v>
      </c>
    </row>
    <row r="8" spans="1:7" s="1" customFormat="1" ht="15.75">
      <c r="A8" s="36" t="s">
        <v>52</v>
      </c>
      <c r="B8" s="36"/>
      <c r="C8" s="14"/>
      <c r="D8" s="38"/>
      <c r="E8" s="3"/>
      <c r="F8" s="3"/>
      <c r="G8" s="40">
        <f>+E8*F8</f>
        <v>0</v>
      </c>
    </row>
    <row r="9" spans="1:7" ht="15.75">
      <c r="A9" s="36" t="s">
        <v>57</v>
      </c>
      <c r="B9" s="36"/>
      <c r="C9" s="17"/>
      <c r="D9" s="17"/>
      <c r="E9" s="49"/>
      <c r="F9" s="49"/>
      <c r="G9" s="40">
        <f>+E9*F9</f>
        <v>0</v>
      </c>
    </row>
    <row r="10" spans="1:7" ht="17.25" customHeight="1">
      <c r="A10" s="5"/>
      <c r="B10" s="107"/>
      <c r="C10" s="202" t="s">
        <v>19</v>
      </c>
      <c r="D10" s="203"/>
      <c r="E10" s="203"/>
      <c r="F10" s="204"/>
      <c r="G10" s="44">
        <f>SUM(G5:G9)</f>
        <v>0</v>
      </c>
    </row>
    <row r="13" ht="15.75">
      <c r="C13" s="27" t="s">
        <v>24</v>
      </c>
    </row>
    <row r="14" ht="15.75">
      <c r="C14" s="9" t="s">
        <v>94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75" zoomScaleSheetLayoutView="175" zoomScalePageLayoutView="0" workbookViewId="0" topLeftCell="B1">
      <selection activeCell="I24" sqref="I24"/>
    </sheetView>
  </sheetViews>
  <sheetFormatPr defaultColWidth="9.140625" defaultRowHeight="12.75"/>
  <cols>
    <col min="1" max="1" width="5.140625" style="10" customWidth="1"/>
    <col min="2" max="2" width="9.8515625" style="10" customWidth="1"/>
    <col min="3" max="3" width="33.57421875" style="10" customWidth="1"/>
    <col min="4" max="4" width="10.8515625" style="10" customWidth="1"/>
    <col min="5" max="5" width="10.57421875" style="10" customWidth="1"/>
    <col min="6" max="6" width="12.140625" style="10" customWidth="1"/>
    <col min="7" max="7" width="14.8515625" style="10" customWidth="1"/>
    <col min="8" max="16384" width="9.140625" style="10" customWidth="1"/>
  </cols>
  <sheetData>
    <row r="1" spans="1:10" ht="15.75">
      <c r="A1" s="194" t="s">
        <v>147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7" ht="14.25">
      <c r="A2" s="201" t="s">
        <v>43</v>
      </c>
      <c r="B2" s="201"/>
      <c r="C2" s="201"/>
      <c r="D2" s="201"/>
      <c r="E2" s="201"/>
      <c r="F2" s="201"/>
      <c r="G2" s="201"/>
    </row>
    <row r="3" spans="1:8" s="1" customFormat="1" ht="42.75">
      <c r="A3" s="34" t="s">
        <v>17</v>
      </c>
      <c r="B3" s="34" t="s">
        <v>142</v>
      </c>
      <c r="C3" s="16" t="s">
        <v>154</v>
      </c>
      <c r="D3" s="16" t="s">
        <v>0</v>
      </c>
      <c r="E3" s="16" t="s">
        <v>1</v>
      </c>
      <c r="F3" s="16" t="s">
        <v>46</v>
      </c>
      <c r="G3" s="16" t="s">
        <v>9</v>
      </c>
      <c r="H3" s="11"/>
    </row>
    <row r="4" spans="1:8" s="1" customFormat="1" ht="12.75">
      <c r="A4" s="24"/>
      <c r="B4" s="24">
        <v>1</v>
      </c>
      <c r="C4" s="24">
        <v>2</v>
      </c>
      <c r="D4" s="25">
        <v>3</v>
      </c>
      <c r="E4" s="25">
        <v>4</v>
      </c>
      <c r="F4" s="25">
        <v>5</v>
      </c>
      <c r="G4" s="25">
        <v>6</v>
      </c>
      <c r="H4" s="11"/>
    </row>
    <row r="5" spans="1:7" s="1" customFormat="1" ht="15.75">
      <c r="A5" s="36" t="s">
        <v>29</v>
      </c>
      <c r="B5" s="36"/>
      <c r="C5" s="14"/>
      <c r="D5" s="48"/>
      <c r="E5" s="3"/>
      <c r="F5" s="3"/>
      <c r="G5" s="40">
        <f>+E5*F5</f>
        <v>0</v>
      </c>
    </row>
    <row r="6" spans="1:7" s="1" customFormat="1" ht="15.75">
      <c r="A6" s="36" t="s">
        <v>35</v>
      </c>
      <c r="B6" s="36"/>
      <c r="C6" s="14"/>
      <c r="D6" s="38"/>
      <c r="E6" s="3"/>
      <c r="F6" s="3"/>
      <c r="G6" s="40">
        <f>+E6*F6</f>
        <v>0</v>
      </c>
    </row>
    <row r="7" spans="1:7" s="1" customFormat="1" ht="15.75">
      <c r="A7" s="36" t="s">
        <v>38</v>
      </c>
      <c r="B7" s="36"/>
      <c r="C7" s="14"/>
      <c r="D7" s="38"/>
      <c r="E7" s="3"/>
      <c r="F7" s="3"/>
      <c r="G7" s="40">
        <f>+E7*F7</f>
        <v>0</v>
      </c>
    </row>
    <row r="8" spans="1:7" s="1" customFormat="1" ht="15.75">
      <c r="A8" s="36" t="s">
        <v>52</v>
      </c>
      <c r="B8" s="36"/>
      <c r="C8" s="14"/>
      <c r="D8" s="38"/>
      <c r="E8" s="3"/>
      <c r="F8" s="3"/>
      <c r="G8" s="40">
        <f>+E8*F8</f>
        <v>0</v>
      </c>
    </row>
    <row r="9" spans="1:7" ht="15.75">
      <c r="A9" s="36" t="s">
        <v>57</v>
      </c>
      <c r="B9" s="36"/>
      <c r="C9" s="17"/>
      <c r="D9" s="17"/>
      <c r="E9" s="49"/>
      <c r="F9" s="49"/>
      <c r="G9" s="40">
        <f>+E9*F9</f>
        <v>0</v>
      </c>
    </row>
    <row r="10" spans="1:7" ht="17.25" customHeight="1">
      <c r="A10" s="5"/>
      <c r="B10" s="107"/>
      <c r="C10" s="202" t="s">
        <v>19</v>
      </c>
      <c r="D10" s="203"/>
      <c r="E10" s="203"/>
      <c r="F10" s="204"/>
      <c r="G10" s="44">
        <f>SUM(G5:G9)</f>
        <v>0</v>
      </c>
    </row>
    <row r="13" ht="15.75">
      <c r="C13" s="27" t="s">
        <v>24</v>
      </c>
    </row>
    <row r="14" ht="15.75">
      <c r="C14" s="9" t="s">
        <v>96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60" zoomScaleSheetLayoutView="160" zoomScalePageLayoutView="0" workbookViewId="0" topLeftCell="B1">
      <selection activeCell="B3" sqref="B3"/>
    </sheetView>
  </sheetViews>
  <sheetFormatPr defaultColWidth="9.140625" defaultRowHeight="12.75"/>
  <cols>
    <col min="1" max="1" width="5.140625" style="10" customWidth="1"/>
    <col min="2" max="2" width="10.8515625" style="10" customWidth="1"/>
    <col min="3" max="3" width="33.57421875" style="10" customWidth="1"/>
    <col min="4" max="4" width="12.57421875" style="10" customWidth="1"/>
    <col min="5" max="5" width="10.57421875" style="10" customWidth="1"/>
    <col min="6" max="6" width="11.8515625" style="10" customWidth="1"/>
    <col min="7" max="7" width="13.140625" style="10" customWidth="1"/>
    <col min="8" max="16384" width="9.140625" style="10" customWidth="1"/>
  </cols>
  <sheetData>
    <row r="1" spans="1:10" ht="15.75">
      <c r="A1" s="194" t="s">
        <v>108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7" ht="14.25">
      <c r="A2" s="201" t="s">
        <v>43</v>
      </c>
      <c r="B2" s="201"/>
      <c r="C2" s="201"/>
      <c r="D2" s="201"/>
      <c r="E2" s="201"/>
      <c r="F2" s="201"/>
      <c r="G2" s="201"/>
    </row>
    <row r="3" spans="1:8" s="1" customFormat="1" ht="42.75">
      <c r="A3" s="34" t="s">
        <v>17</v>
      </c>
      <c r="B3" s="34" t="s">
        <v>142</v>
      </c>
      <c r="C3" s="16" t="s">
        <v>109</v>
      </c>
      <c r="D3" s="16" t="s">
        <v>0</v>
      </c>
      <c r="E3" s="16" t="s">
        <v>1</v>
      </c>
      <c r="F3" s="16" t="s">
        <v>46</v>
      </c>
      <c r="G3" s="16" t="s">
        <v>9</v>
      </c>
      <c r="H3" s="11"/>
    </row>
    <row r="4" spans="1:8" s="1" customFormat="1" ht="12.75">
      <c r="A4" s="24"/>
      <c r="B4" s="24">
        <v>1</v>
      </c>
      <c r="C4" s="24">
        <v>2</v>
      </c>
      <c r="D4" s="25">
        <v>3</v>
      </c>
      <c r="E4" s="25">
        <v>4</v>
      </c>
      <c r="F4" s="25">
        <v>5</v>
      </c>
      <c r="G4" s="25">
        <v>6</v>
      </c>
      <c r="H4" s="11"/>
    </row>
    <row r="5" spans="1:8" s="1" customFormat="1" ht="15.75" customHeight="1">
      <c r="A5" s="36" t="s">
        <v>29</v>
      </c>
      <c r="B5" s="36"/>
      <c r="C5" s="17"/>
      <c r="D5" s="41"/>
      <c r="E5" s="43"/>
      <c r="F5" s="43"/>
      <c r="G5" s="39">
        <f>+E5*F5</f>
        <v>0</v>
      </c>
      <c r="H5" s="11"/>
    </row>
    <row r="6" spans="1:7" ht="15.75">
      <c r="A6" s="36" t="s">
        <v>35</v>
      </c>
      <c r="B6" s="36"/>
      <c r="C6" s="17"/>
      <c r="D6" s="17"/>
      <c r="E6" s="17"/>
      <c r="F6" s="17"/>
      <c r="G6" s="39">
        <f>+E6*F6</f>
        <v>0</v>
      </c>
    </row>
    <row r="7" spans="1:7" ht="15.75">
      <c r="A7" s="36" t="s">
        <v>38</v>
      </c>
      <c r="B7" s="36"/>
      <c r="C7" s="17"/>
      <c r="D7" s="17"/>
      <c r="E7" s="17"/>
      <c r="F7" s="17"/>
      <c r="G7" s="39">
        <f>+E7*F7</f>
        <v>0</v>
      </c>
    </row>
    <row r="8" spans="1:7" ht="15.75">
      <c r="A8" s="36" t="s">
        <v>52</v>
      </c>
      <c r="B8" s="36"/>
      <c r="C8" s="17"/>
      <c r="D8" s="17"/>
      <c r="E8" s="17"/>
      <c r="F8" s="17"/>
      <c r="G8" s="39">
        <f>+E8*F8</f>
        <v>0</v>
      </c>
    </row>
    <row r="9" spans="1:7" ht="15.75">
      <c r="A9" s="36" t="s">
        <v>57</v>
      </c>
      <c r="B9" s="36"/>
      <c r="C9" s="17"/>
      <c r="D9" s="17"/>
      <c r="E9" s="17"/>
      <c r="F9" s="17"/>
      <c r="G9" s="39">
        <f>+E9*F9</f>
        <v>0</v>
      </c>
    </row>
    <row r="10" spans="1:7" ht="17.25" customHeight="1">
      <c r="A10" s="5"/>
      <c r="B10" s="107"/>
      <c r="C10" s="202" t="s">
        <v>19</v>
      </c>
      <c r="D10" s="203"/>
      <c r="E10" s="203"/>
      <c r="F10" s="204"/>
      <c r="G10" s="15">
        <f>SUM(G5:G9)</f>
        <v>0</v>
      </c>
    </row>
    <row r="13" ht="15.75">
      <c r="C13" s="27" t="s">
        <v>24</v>
      </c>
    </row>
    <row r="14" ht="15.75">
      <c r="C14" s="9" t="s">
        <v>86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60" zoomScaleSheetLayoutView="160" zoomScalePageLayoutView="0" workbookViewId="0" topLeftCell="A1">
      <selection activeCell="C10" sqref="C10:F10"/>
    </sheetView>
  </sheetViews>
  <sheetFormatPr defaultColWidth="9.140625" defaultRowHeight="12.75"/>
  <cols>
    <col min="1" max="1" width="5.140625" style="10" customWidth="1"/>
    <col min="2" max="2" width="10.00390625" style="10" customWidth="1"/>
    <col min="3" max="3" width="33.57421875" style="10" customWidth="1"/>
    <col min="4" max="4" width="12.57421875" style="10" customWidth="1"/>
    <col min="5" max="5" width="10.57421875" style="10" customWidth="1"/>
    <col min="6" max="6" width="11.421875" style="10" customWidth="1"/>
    <col min="7" max="7" width="13.140625" style="10" customWidth="1"/>
    <col min="8" max="16384" width="9.140625" style="10" customWidth="1"/>
  </cols>
  <sheetData>
    <row r="1" spans="1:10" ht="15.75">
      <c r="A1" s="194" t="s">
        <v>98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7" ht="14.25">
      <c r="A2" s="201" t="s">
        <v>43</v>
      </c>
      <c r="B2" s="201"/>
      <c r="C2" s="201"/>
      <c r="D2" s="201"/>
      <c r="E2" s="201"/>
      <c r="F2" s="201"/>
      <c r="G2" s="201"/>
    </row>
    <row r="3" spans="1:8" s="1" customFormat="1" ht="42.75">
      <c r="A3" s="34" t="s">
        <v>17</v>
      </c>
      <c r="B3" s="34" t="s">
        <v>142</v>
      </c>
      <c r="C3" s="16" t="s">
        <v>99</v>
      </c>
      <c r="D3" s="16" t="s">
        <v>0</v>
      </c>
      <c r="E3" s="16" t="s">
        <v>1</v>
      </c>
      <c r="F3" s="16" t="s">
        <v>46</v>
      </c>
      <c r="G3" s="16" t="s">
        <v>9</v>
      </c>
      <c r="H3" s="11"/>
    </row>
    <row r="4" spans="1:8" s="1" customFormat="1" ht="12.75">
      <c r="A4" s="24"/>
      <c r="B4" s="24">
        <v>1</v>
      </c>
      <c r="C4" s="24">
        <v>2</v>
      </c>
      <c r="D4" s="25">
        <v>3</v>
      </c>
      <c r="E4" s="25">
        <v>4</v>
      </c>
      <c r="F4" s="25">
        <v>5</v>
      </c>
      <c r="G4" s="25">
        <v>6</v>
      </c>
      <c r="H4" s="11"/>
    </row>
    <row r="5" spans="1:8" s="1" customFormat="1" ht="31.5">
      <c r="A5" s="36" t="s">
        <v>29</v>
      </c>
      <c r="B5" s="36" t="s">
        <v>179</v>
      </c>
      <c r="C5" s="41" t="s">
        <v>201</v>
      </c>
      <c r="D5" s="45" t="s">
        <v>205</v>
      </c>
      <c r="E5" s="119">
        <f>12*20*2</f>
        <v>480</v>
      </c>
      <c r="F5" s="118">
        <f>752.3/22/8</f>
        <v>4.274431818181818</v>
      </c>
      <c r="G5" s="39">
        <f>+E5*F5</f>
        <v>2051.7272727272725</v>
      </c>
      <c r="H5" s="11"/>
    </row>
    <row r="6" spans="1:7" ht="31.5">
      <c r="A6" s="36" t="s">
        <v>35</v>
      </c>
      <c r="B6" s="36" t="s">
        <v>179</v>
      </c>
      <c r="C6" s="41" t="s">
        <v>202</v>
      </c>
      <c r="D6" s="45" t="s">
        <v>205</v>
      </c>
      <c r="E6" s="119">
        <f>12*20*1.8</f>
        <v>432</v>
      </c>
      <c r="F6" s="118">
        <f>543.83/18/8</f>
        <v>3.7765972222222226</v>
      </c>
      <c r="G6" s="39">
        <f>+E6*F6</f>
        <v>1631.4900000000002</v>
      </c>
    </row>
    <row r="7" spans="1:7" ht="31.5">
      <c r="A7" s="36" t="s">
        <v>38</v>
      </c>
      <c r="B7" s="36" t="s">
        <v>179</v>
      </c>
      <c r="C7" s="41" t="s">
        <v>203</v>
      </c>
      <c r="D7" s="45" t="s">
        <v>205</v>
      </c>
      <c r="E7" s="119">
        <f>12*20*1.8</f>
        <v>432</v>
      </c>
      <c r="F7" s="118">
        <f>536.96/13/8</f>
        <v>5.163076923076924</v>
      </c>
      <c r="G7" s="39">
        <f>+E7*F7</f>
        <v>2230.449230769231</v>
      </c>
    </row>
    <row r="8" spans="1:7" ht="31.5">
      <c r="A8" s="36" t="s">
        <v>52</v>
      </c>
      <c r="B8" s="36" t="s">
        <v>179</v>
      </c>
      <c r="C8" s="41" t="s">
        <v>204</v>
      </c>
      <c r="D8" s="45" t="s">
        <v>205</v>
      </c>
      <c r="E8" s="119">
        <f>12*20*1.5</f>
        <v>360</v>
      </c>
      <c r="F8" s="118">
        <f>800/23/8</f>
        <v>4.3478260869565215</v>
      </c>
      <c r="G8" s="39">
        <f>+E8*F8</f>
        <v>1565.2173913043478</v>
      </c>
    </row>
    <row r="9" spans="1:7" ht="15.75" hidden="1">
      <c r="A9" s="36"/>
      <c r="B9" s="36"/>
      <c r="C9" s="41"/>
      <c r="D9" s="45"/>
      <c r="E9" s="119"/>
      <c r="F9" s="118"/>
      <c r="G9" s="39">
        <f>+E9*F9</f>
        <v>0</v>
      </c>
    </row>
    <row r="10" spans="1:7" ht="17.25" customHeight="1">
      <c r="A10" s="5"/>
      <c r="B10" s="107"/>
      <c r="C10" s="202" t="s">
        <v>19</v>
      </c>
      <c r="D10" s="203"/>
      <c r="E10" s="203"/>
      <c r="F10" s="204"/>
      <c r="G10" s="15">
        <f>SUM(G5:G9)</f>
        <v>7478.8838948008515</v>
      </c>
    </row>
    <row r="13" ht="15.75">
      <c r="C13" s="27" t="s">
        <v>24</v>
      </c>
    </row>
    <row r="14" ht="15.75">
      <c r="C14" s="9" t="s">
        <v>97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5" sqref="D5"/>
    </sheetView>
  </sheetViews>
  <sheetFormatPr defaultColWidth="9.140625" defaultRowHeight="12.75"/>
  <cols>
    <col min="1" max="2" width="6.421875" style="4" customWidth="1"/>
    <col min="3" max="3" width="26.00390625" style="4" customWidth="1"/>
    <col min="4" max="4" width="10.140625" style="4" customWidth="1"/>
    <col min="5" max="16" width="9.140625" style="4" customWidth="1"/>
    <col min="17" max="28" width="0" style="4" hidden="1" customWidth="1"/>
    <col min="29" max="16384" width="9.140625" style="4" customWidth="1"/>
  </cols>
  <sheetData>
    <row r="1" spans="1:28" ht="15.75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6.5" thickBot="1">
      <c r="A2" s="186" t="s">
        <v>113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 t="s">
        <v>113</v>
      </c>
    </row>
    <row r="3" spans="1:28" ht="18.75" customHeight="1">
      <c r="A3" s="187" t="s">
        <v>17</v>
      </c>
      <c r="B3" s="191" t="s">
        <v>114</v>
      </c>
      <c r="C3" s="191"/>
      <c r="D3" s="189" t="s">
        <v>115</v>
      </c>
      <c r="E3" s="180" t="s">
        <v>116</v>
      </c>
      <c r="F3" s="180"/>
      <c r="G3" s="180"/>
      <c r="H3" s="180"/>
      <c r="I3" s="180"/>
      <c r="J3" s="182"/>
      <c r="K3" s="181" t="s">
        <v>117</v>
      </c>
      <c r="L3" s="180"/>
      <c r="M3" s="180"/>
      <c r="N3" s="180"/>
      <c r="O3" s="180"/>
      <c r="P3" s="182"/>
      <c r="Q3" s="180" t="s">
        <v>155</v>
      </c>
      <c r="R3" s="180"/>
      <c r="S3" s="180"/>
      <c r="T3" s="180"/>
      <c r="U3" s="180"/>
      <c r="V3" s="180"/>
      <c r="W3" s="181" t="s">
        <v>156</v>
      </c>
      <c r="X3" s="180"/>
      <c r="Y3" s="180"/>
      <c r="Z3" s="180"/>
      <c r="AA3" s="180"/>
      <c r="AB3" s="182"/>
    </row>
    <row r="4" spans="1:28" ht="30.75" customHeight="1" thickBot="1">
      <c r="A4" s="188"/>
      <c r="B4" s="108" t="s">
        <v>143</v>
      </c>
      <c r="C4" s="108" t="s">
        <v>144</v>
      </c>
      <c r="D4" s="190"/>
      <c r="E4" s="58" t="s">
        <v>118</v>
      </c>
      <c r="F4" s="59" t="s">
        <v>119</v>
      </c>
      <c r="G4" s="59" t="s">
        <v>120</v>
      </c>
      <c r="H4" s="59" t="s">
        <v>121</v>
      </c>
      <c r="I4" s="59" t="s">
        <v>122</v>
      </c>
      <c r="J4" s="60" t="s">
        <v>123</v>
      </c>
      <c r="K4" s="61" t="s">
        <v>124</v>
      </c>
      <c r="L4" s="59" t="s">
        <v>125</v>
      </c>
      <c r="M4" s="59" t="s">
        <v>126</v>
      </c>
      <c r="N4" s="59" t="s">
        <v>127</v>
      </c>
      <c r="O4" s="59" t="s">
        <v>128</v>
      </c>
      <c r="P4" s="60" t="s">
        <v>129</v>
      </c>
      <c r="Q4" s="58" t="s">
        <v>157</v>
      </c>
      <c r="R4" s="58" t="s">
        <v>158</v>
      </c>
      <c r="S4" s="58" t="s">
        <v>159</v>
      </c>
      <c r="T4" s="58" t="s">
        <v>160</v>
      </c>
      <c r="U4" s="58" t="s">
        <v>161</v>
      </c>
      <c r="V4" s="111" t="s">
        <v>162</v>
      </c>
      <c r="W4" s="61" t="s">
        <v>163</v>
      </c>
      <c r="X4" s="58" t="s">
        <v>164</v>
      </c>
      <c r="Y4" s="58" t="s">
        <v>165</v>
      </c>
      <c r="Z4" s="58" t="s">
        <v>166</v>
      </c>
      <c r="AA4" s="58" t="s">
        <v>167</v>
      </c>
      <c r="AB4" s="116" t="s">
        <v>168</v>
      </c>
    </row>
    <row r="5" spans="1:28" ht="15.75" customHeight="1">
      <c r="A5" s="62">
        <v>1</v>
      </c>
      <c r="B5" s="63" t="s">
        <v>179</v>
      </c>
      <c r="C5" s="63" t="s">
        <v>174</v>
      </c>
      <c r="D5" s="64">
        <f>+'опис по т.13'!G10</f>
        <v>7478.8838948008515</v>
      </c>
      <c r="E5" s="120">
        <f>$D$5/12</f>
        <v>623.2403245667376</v>
      </c>
      <c r="F5" s="121">
        <f aca="true" t="shared" si="0" ref="F5:P5">$D$5/12</f>
        <v>623.2403245667376</v>
      </c>
      <c r="G5" s="121">
        <f t="shared" si="0"/>
        <v>623.2403245667376</v>
      </c>
      <c r="H5" s="121">
        <f t="shared" si="0"/>
        <v>623.2403245667376</v>
      </c>
      <c r="I5" s="121">
        <f t="shared" si="0"/>
        <v>623.2403245667376</v>
      </c>
      <c r="J5" s="122">
        <f t="shared" si="0"/>
        <v>623.2403245667376</v>
      </c>
      <c r="K5" s="123">
        <f t="shared" si="0"/>
        <v>623.2403245667376</v>
      </c>
      <c r="L5" s="121">
        <f t="shared" si="0"/>
        <v>623.2403245667376</v>
      </c>
      <c r="M5" s="121">
        <f t="shared" si="0"/>
        <v>623.2403245667376</v>
      </c>
      <c r="N5" s="121">
        <f t="shared" si="0"/>
        <v>623.2403245667376</v>
      </c>
      <c r="O5" s="121">
        <f t="shared" si="0"/>
        <v>623.2403245667376</v>
      </c>
      <c r="P5" s="122">
        <f t="shared" si="0"/>
        <v>623.2403245667376</v>
      </c>
      <c r="Q5" s="65"/>
      <c r="R5" s="66"/>
      <c r="S5" s="66"/>
      <c r="T5" s="66"/>
      <c r="U5" s="66"/>
      <c r="V5" s="112"/>
      <c r="W5" s="68"/>
      <c r="X5" s="66"/>
      <c r="Y5" s="66"/>
      <c r="Z5" s="66"/>
      <c r="AA5" s="66"/>
      <c r="AB5" s="67"/>
    </row>
    <row r="6" spans="1:28" ht="47.25">
      <c r="A6" s="69">
        <v>2</v>
      </c>
      <c r="B6" s="70" t="s">
        <v>180</v>
      </c>
      <c r="C6" s="70" t="s">
        <v>175</v>
      </c>
      <c r="D6" s="71">
        <f>+'опис по т. 5.2.'!G5</f>
        <v>11450</v>
      </c>
      <c r="E6" s="72"/>
      <c r="F6" s="124">
        <f>$D$6/10</f>
        <v>1145</v>
      </c>
      <c r="G6" s="124">
        <f aca="true" t="shared" si="1" ref="G6:O6">$D$6/10</f>
        <v>1145</v>
      </c>
      <c r="H6" s="124">
        <f t="shared" si="1"/>
        <v>1145</v>
      </c>
      <c r="I6" s="124">
        <f t="shared" si="1"/>
        <v>1145</v>
      </c>
      <c r="J6" s="125">
        <f t="shared" si="1"/>
        <v>1145</v>
      </c>
      <c r="K6" s="126">
        <f t="shared" si="1"/>
        <v>1145</v>
      </c>
      <c r="L6" s="124">
        <f t="shared" si="1"/>
        <v>1145</v>
      </c>
      <c r="M6" s="124">
        <f t="shared" si="1"/>
        <v>1145</v>
      </c>
      <c r="N6" s="124">
        <f t="shared" si="1"/>
        <v>1145</v>
      </c>
      <c r="O6" s="124">
        <f t="shared" si="1"/>
        <v>1145</v>
      </c>
      <c r="P6" s="64"/>
      <c r="Q6" s="72"/>
      <c r="R6" s="73"/>
      <c r="S6" s="73"/>
      <c r="T6" s="73"/>
      <c r="U6" s="73"/>
      <c r="V6" s="113"/>
      <c r="W6" s="74"/>
      <c r="X6" s="73"/>
      <c r="Y6" s="73"/>
      <c r="Z6" s="73"/>
      <c r="AA6" s="73"/>
      <c r="AB6" s="64"/>
    </row>
    <row r="7" spans="1:28" ht="78.75">
      <c r="A7" s="69">
        <v>3</v>
      </c>
      <c r="B7" s="70" t="s">
        <v>181</v>
      </c>
      <c r="C7" s="70" t="s">
        <v>176</v>
      </c>
      <c r="D7" s="71">
        <f>+'опис по т. 5.2.'!G30</f>
        <v>10440</v>
      </c>
      <c r="E7" s="78"/>
      <c r="F7" s="73"/>
      <c r="G7" s="124">
        <f>$D$7/7</f>
        <v>1491.4285714285713</v>
      </c>
      <c r="H7" s="124">
        <f>$D$7/7</f>
        <v>1491.4285714285713</v>
      </c>
      <c r="I7" s="124">
        <f>$D$7/7</f>
        <v>1491.4285714285713</v>
      </c>
      <c r="J7" s="125">
        <f>$D$7/7</f>
        <v>1491.4285714285713</v>
      </c>
      <c r="K7" s="74"/>
      <c r="L7" s="73"/>
      <c r="M7" s="124">
        <f>$D$7/7</f>
        <v>1491.4285714285713</v>
      </c>
      <c r="N7" s="124">
        <f>$D$7/7</f>
        <v>1491.4285714285713</v>
      </c>
      <c r="O7" s="124">
        <f>$D$7/7</f>
        <v>1491.4285714285713</v>
      </c>
      <c r="P7" s="77"/>
      <c r="Q7" s="78"/>
      <c r="R7" s="76"/>
      <c r="S7" s="76"/>
      <c r="T7" s="76"/>
      <c r="U7" s="76"/>
      <c r="V7" s="114"/>
      <c r="W7" s="78"/>
      <c r="X7" s="76"/>
      <c r="Y7" s="76"/>
      <c r="Z7" s="76"/>
      <c r="AA7" s="76"/>
      <c r="AB7" s="77"/>
    </row>
    <row r="8" spans="1:28" ht="110.25">
      <c r="A8" s="69">
        <v>4</v>
      </c>
      <c r="B8" s="70" t="s">
        <v>182</v>
      </c>
      <c r="C8" s="70" t="s">
        <v>177</v>
      </c>
      <c r="D8" s="77">
        <f>+'опис по т. 5.2.'!G35</f>
        <v>52800</v>
      </c>
      <c r="E8" s="75"/>
      <c r="F8" s="124">
        <f>$D$8/10</f>
        <v>5280</v>
      </c>
      <c r="G8" s="124">
        <f aca="true" t="shared" si="2" ref="G8:O8">$D$8/10</f>
        <v>5280</v>
      </c>
      <c r="H8" s="124">
        <f t="shared" si="2"/>
        <v>5280</v>
      </c>
      <c r="I8" s="124">
        <f t="shared" si="2"/>
        <v>5280</v>
      </c>
      <c r="J8" s="125">
        <f t="shared" si="2"/>
        <v>5280</v>
      </c>
      <c r="K8" s="126">
        <f t="shared" si="2"/>
        <v>5280</v>
      </c>
      <c r="L8" s="124">
        <f t="shared" si="2"/>
        <v>5280</v>
      </c>
      <c r="M8" s="124">
        <f t="shared" si="2"/>
        <v>5280</v>
      </c>
      <c r="N8" s="124">
        <f t="shared" si="2"/>
        <v>5280</v>
      </c>
      <c r="O8" s="124">
        <f t="shared" si="2"/>
        <v>5280</v>
      </c>
      <c r="P8" s="77"/>
      <c r="Q8" s="75"/>
      <c r="R8" s="76"/>
      <c r="S8" s="76"/>
      <c r="T8" s="76"/>
      <c r="U8" s="76"/>
      <c r="V8" s="114"/>
      <c r="W8" s="78"/>
      <c r="X8" s="76"/>
      <c r="Y8" s="76"/>
      <c r="Z8" s="76"/>
      <c r="AA8" s="76"/>
      <c r="AB8" s="77"/>
    </row>
    <row r="9" spans="1:28" ht="48" thickBot="1">
      <c r="A9" s="69">
        <v>5</v>
      </c>
      <c r="B9" s="70" t="s">
        <v>183</v>
      </c>
      <c r="C9" s="70" t="s">
        <v>178</v>
      </c>
      <c r="D9" s="71">
        <f>+'опис по т. 5.1.'!G10</f>
        <v>6240</v>
      </c>
      <c r="E9" s="127">
        <f>$D$9/12</f>
        <v>520</v>
      </c>
      <c r="F9" s="128">
        <f aca="true" t="shared" si="3" ref="F9:P9">$D$9/12</f>
        <v>520</v>
      </c>
      <c r="G9" s="128">
        <f t="shared" si="3"/>
        <v>520</v>
      </c>
      <c r="H9" s="128">
        <f t="shared" si="3"/>
        <v>520</v>
      </c>
      <c r="I9" s="128">
        <f t="shared" si="3"/>
        <v>520</v>
      </c>
      <c r="J9" s="129">
        <f t="shared" si="3"/>
        <v>520</v>
      </c>
      <c r="K9" s="130">
        <f t="shared" si="3"/>
        <v>520</v>
      </c>
      <c r="L9" s="128">
        <f t="shared" si="3"/>
        <v>520</v>
      </c>
      <c r="M9" s="128">
        <f t="shared" si="3"/>
        <v>520</v>
      </c>
      <c r="N9" s="128">
        <f t="shared" si="3"/>
        <v>520</v>
      </c>
      <c r="O9" s="128">
        <f t="shared" si="3"/>
        <v>520</v>
      </c>
      <c r="P9" s="122">
        <f t="shared" si="3"/>
        <v>520</v>
      </c>
      <c r="Q9" s="75"/>
      <c r="R9" s="76"/>
      <c r="S9" s="76"/>
      <c r="T9" s="76"/>
      <c r="U9" s="76"/>
      <c r="V9" s="114"/>
      <c r="W9" s="78"/>
      <c r="X9" s="76"/>
      <c r="Y9" s="76"/>
      <c r="Z9" s="76"/>
      <c r="AA9" s="76"/>
      <c r="AB9" s="77"/>
    </row>
    <row r="10" spans="1:28" ht="15.75" customHeight="1" hidden="1">
      <c r="A10" s="69">
        <v>6</v>
      </c>
      <c r="B10" s="70"/>
      <c r="C10" s="70"/>
      <c r="D10" s="71"/>
      <c r="E10" s="75"/>
      <c r="F10" s="76"/>
      <c r="G10" s="76"/>
      <c r="H10" s="76"/>
      <c r="I10" s="76"/>
      <c r="J10" s="77"/>
      <c r="K10" s="78"/>
      <c r="L10" s="76"/>
      <c r="M10" s="76"/>
      <c r="N10" s="76"/>
      <c r="O10" s="76"/>
      <c r="P10" s="77"/>
      <c r="Q10" s="75"/>
      <c r="R10" s="76"/>
      <c r="S10" s="76"/>
      <c r="T10" s="76"/>
      <c r="U10" s="76"/>
      <c r="V10" s="114"/>
      <c r="W10" s="78"/>
      <c r="X10" s="76"/>
      <c r="Y10" s="76"/>
      <c r="Z10" s="76"/>
      <c r="AA10" s="76"/>
      <c r="AB10" s="77"/>
    </row>
    <row r="11" spans="1:28" ht="15.75" customHeight="1" hidden="1">
      <c r="A11" s="69">
        <v>7</v>
      </c>
      <c r="B11" s="70"/>
      <c r="C11" s="70"/>
      <c r="D11" s="71"/>
      <c r="E11" s="75"/>
      <c r="F11" s="76"/>
      <c r="G11" s="76"/>
      <c r="H11" s="76"/>
      <c r="I11" s="76"/>
      <c r="J11" s="77"/>
      <c r="K11" s="78"/>
      <c r="L11" s="76"/>
      <c r="M11" s="76"/>
      <c r="N11" s="76"/>
      <c r="O11" s="76"/>
      <c r="P11" s="77"/>
      <c r="Q11" s="75"/>
      <c r="R11" s="76"/>
      <c r="S11" s="76"/>
      <c r="T11" s="76"/>
      <c r="U11" s="76"/>
      <c r="V11" s="114"/>
      <c r="W11" s="78"/>
      <c r="X11" s="76"/>
      <c r="Y11" s="76"/>
      <c r="Z11" s="76"/>
      <c r="AA11" s="76"/>
      <c r="AB11" s="77"/>
    </row>
    <row r="12" spans="1:28" ht="15.75" customHeight="1" hidden="1">
      <c r="A12" s="69">
        <v>8</v>
      </c>
      <c r="B12" s="70"/>
      <c r="C12" s="70"/>
      <c r="D12" s="71"/>
      <c r="E12" s="75"/>
      <c r="F12" s="76"/>
      <c r="G12" s="76"/>
      <c r="H12" s="76"/>
      <c r="I12" s="76"/>
      <c r="J12" s="77"/>
      <c r="K12" s="78"/>
      <c r="L12" s="76"/>
      <c r="M12" s="76"/>
      <c r="N12" s="76"/>
      <c r="O12" s="76"/>
      <c r="P12" s="77"/>
      <c r="Q12" s="75"/>
      <c r="R12" s="76"/>
      <c r="S12" s="76"/>
      <c r="T12" s="76"/>
      <c r="U12" s="76"/>
      <c r="V12" s="114"/>
      <c r="W12" s="78"/>
      <c r="X12" s="76"/>
      <c r="Y12" s="76"/>
      <c r="Z12" s="76"/>
      <c r="AA12" s="76"/>
      <c r="AB12" s="77"/>
    </row>
    <row r="13" spans="1:28" ht="15.75" customHeight="1" hidden="1">
      <c r="A13" s="69">
        <v>9</v>
      </c>
      <c r="B13" s="70"/>
      <c r="C13" s="70"/>
      <c r="D13" s="71"/>
      <c r="E13" s="75"/>
      <c r="F13" s="76"/>
      <c r="G13" s="76"/>
      <c r="H13" s="76"/>
      <c r="I13" s="76"/>
      <c r="J13" s="77"/>
      <c r="K13" s="78"/>
      <c r="L13" s="76"/>
      <c r="M13" s="76"/>
      <c r="N13" s="76"/>
      <c r="O13" s="76"/>
      <c r="P13" s="77"/>
      <c r="Q13" s="75"/>
      <c r="R13" s="76"/>
      <c r="S13" s="76"/>
      <c r="T13" s="76"/>
      <c r="U13" s="76"/>
      <c r="V13" s="114"/>
      <c r="W13" s="78"/>
      <c r="X13" s="76"/>
      <c r="Y13" s="76"/>
      <c r="Z13" s="76"/>
      <c r="AA13" s="76"/>
      <c r="AB13" s="77"/>
    </row>
    <row r="14" spans="1:28" ht="15.75" customHeight="1" hidden="1" thickBot="1">
      <c r="A14" s="69">
        <v>10</v>
      </c>
      <c r="B14" s="79"/>
      <c r="C14" s="79"/>
      <c r="D14" s="71"/>
      <c r="E14" s="75"/>
      <c r="F14" s="76"/>
      <c r="G14" s="76"/>
      <c r="H14" s="76"/>
      <c r="I14" s="76"/>
      <c r="J14" s="77"/>
      <c r="K14" s="78"/>
      <c r="L14" s="76"/>
      <c r="M14" s="76"/>
      <c r="N14" s="76"/>
      <c r="O14" s="76"/>
      <c r="P14" s="77"/>
      <c r="Q14" s="75"/>
      <c r="R14" s="76"/>
      <c r="S14" s="76"/>
      <c r="T14" s="76"/>
      <c r="U14" s="76"/>
      <c r="V14" s="114"/>
      <c r="W14" s="78"/>
      <c r="X14" s="76"/>
      <c r="Y14" s="76"/>
      <c r="Z14" s="76"/>
      <c r="AA14" s="76"/>
      <c r="AB14" s="77"/>
    </row>
    <row r="15" spans="1:28" ht="15" customHeight="1" thickBot="1">
      <c r="A15" s="80"/>
      <c r="B15" s="183" t="s">
        <v>19</v>
      </c>
      <c r="C15" s="184"/>
      <c r="D15" s="81">
        <f aca="true" t="shared" si="4" ref="D15:P15">SUM(D5:D14)</f>
        <v>88408.88389480085</v>
      </c>
      <c r="E15" s="82">
        <f t="shared" si="4"/>
        <v>1143.2403245667376</v>
      </c>
      <c r="F15" s="83">
        <f t="shared" si="4"/>
        <v>7568.240324566737</v>
      </c>
      <c r="G15" s="83">
        <f t="shared" si="4"/>
        <v>9059.66889599531</v>
      </c>
      <c r="H15" s="83">
        <f t="shared" si="4"/>
        <v>9059.66889599531</v>
      </c>
      <c r="I15" s="83">
        <f t="shared" si="4"/>
        <v>9059.66889599531</v>
      </c>
      <c r="J15" s="81">
        <f t="shared" si="4"/>
        <v>9059.66889599531</v>
      </c>
      <c r="K15" s="84">
        <f t="shared" si="4"/>
        <v>7568.240324566737</v>
      </c>
      <c r="L15" s="83">
        <f t="shared" si="4"/>
        <v>7568.240324566737</v>
      </c>
      <c r="M15" s="83">
        <f t="shared" si="4"/>
        <v>9059.66889599531</v>
      </c>
      <c r="N15" s="83">
        <f t="shared" si="4"/>
        <v>9059.66889599531</v>
      </c>
      <c r="O15" s="83">
        <f t="shared" si="4"/>
        <v>9059.66889599531</v>
      </c>
      <c r="P15" s="81">
        <f t="shared" si="4"/>
        <v>1143.2403245667376</v>
      </c>
      <c r="Q15" s="82">
        <f aca="true" t="shared" si="5" ref="Q15:AB15">SUM(Q5:Q14)</f>
        <v>0</v>
      </c>
      <c r="R15" s="83">
        <f t="shared" si="5"/>
        <v>0</v>
      </c>
      <c r="S15" s="83">
        <f t="shared" si="5"/>
        <v>0</v>
      </c>
      <c r="T15" s="83">
        <f t="shared" si="5"/>
        <v>0</v>
      </c>
      <c r="U15" s="83">
        <f t="shared" si="5"/>
        <v>0</v>
      </c>
      <c r="V15" s="115">
        <f t="shared" si="5"/>
        <v>0</v>
      </c>
      <c r="W15" s="84">
        <f t="shared" si="5"/>
        <v>0</v>
      </c>
      <c r="X15" s="83">
        <f t="shared" si="5"/>
        <v>0</v>
      </c>
      <c r="Y15" s="83">
        <f t="shared" si="5"/>
        <v>0</v>
      </c>
      <c r="Z15" s="83">
        <f t="shared" si="5"/>
        <v>0</v>
      </c>
      <c r="AA15" s="83">
        <f t="shared" si="5"/>
        <v>0</v>
      </c>
      <c r="AB15" s="81">
        <f t="shared" si="5"/>
        <v>0</v>
      </c>
    </row>
    <row r="16" ht="19.5" customHeight="1"/>
    <row r="17" ht="1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5" customHeight="1"/>
    <row r="25" ht="37.5" customHeight="1"/>
    <row r="26" ht="15" customHeight="1"/>
    <row r="27" ht="35.25" customHeight="1"/>
    <row r="28" ht="15" customHeight="1"/>
    <row r="29" ht="19.5" customHeight="1"/>
    <row r="30" ht="15" customHeight="1"/>
    <row r="31" ht="19.5" customHeight="1"/>
    <row r="32" ht="15" customHeight="1"/>
    <row r="33" ht="19.5" customHeight="1"/>
    <row r="34" ht="15" customHeight="1"/>
    <row r="35" ht="19.5" customHeight="1"/>
    <row r="36" ht="16.5" customHeight="1"/>
    <row r="37" ht="16.5" customHeight="1"/>
    <row r="38" ht="16.5" customHeight="1"/>
    <row r="39" ht="15" customHeight="1"/>
    <row r="40" ht="19.5" customHeight="1"/>
    <row r="41" ht="15" customHeight="1"/>
    <row r="42" s="7" customFormat="1" ht="19.5" customHeight="1"/>
    <row r="43" s="7" customFormat="1" ht="15" customHeight="1"/>
    <row r="44" ht="49.5" customHeight="1"/>
    <row r="45" s="7" customFormat="1" ht="19.5" customHeight="1"/>
    <row r="46" s="7" customFormat="1" ht="15.75"/>
    <row r="47" s="7" customFormat="1" ht="15.75"/>
    <row r="48" ht="51" customHeight="1"/>
    <row r="49" ht="32.25" customHeight="1"/>
    <row r="50" ht="45.75" customHeight="1"/>
    <row r="51" ht="33" customHeight="1"/>
    <row r="52" ht="33" customHeight="1"/>
    <row r="53" ht="29.25" customHeight="1"/>
    <row r="54" ht="34.5" customHeight="1"/>
    <row r="55" ht="36.75" customHeight="1"/>
    <row r="56" ht="45" customHeight="1"/>
    <row r="57" ht="35.25" customHeight="1"/>
    <row r="58" ht="51.75" customHeight="1"/>
    <row r="59" ht="35.25" customHeight="1"/>
  </sheetData>
  <sheetProtection/>
  <mergeCells count="10">
    <mergeCell ref="Q3:V3"/>
    <mergeCell ref="W3:AB3"/>
    <mergeCell ref="B15:C15"/>
    <mergeCell ref="A1:P1"/>
    <mergeCell ref="A2:P2"/>
    <mergeCell ref="A3:A4"/>
    <mergeCell ref="D3:D4"/>
    <mergeCell ref="E3:J3"/>
    <mergeCell ref="K3:P3"/>
    <mergeCell ref="B3:C3"/>
  </mergeCells>
  <printOptions horizontalCentered="1"/>
  <pageMargins left="0.17" right="0.17" top="0.53" bottom="0.38" header="0.1968503937007874" footer="0.31496062992125984"/>
  <pageSetup horizontalDpi="600" verticalDpi="600" orientation="landscape" paperSize="9" scale="85" r:id="rId1"/>
  <headerFooter alignWithMargins="0">
    <oddHeader>&amp;C&amp;"Arial,Bold"
Оперативна програма "Административен капацитет"&amp;R&amp;"Arial,Bold"
</oddHeader>
    <oddFooter>&amp;L&amp;9 2011&amp;R&amp;9&amp;P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5" zoomScaleSheetLayoutView="75" zoomScalePageLayoutView="0" workbookViewId="0" topLeftCell="C1">
      <selection activeCell="C28" sqref="C28"/>
    </sheetView>
  </sheetViews>
  <sheetFormatPr defaultColWidth="9.140625" defaultRowHeight="12.75"/>
  <cols>
    <col min="1" max="1" width="4.8515625" style="10" customWidth="1"/>
    <col min="2" max="2" width="9.421875" style="10" customWidth="1"/>
    <col min="3" max="3" width="34.57421875" style="10" customWidth="1"/>
    <col min="4" max="4" width="9.57421875" style="10" customWidth="1"/>
    <col min="5" max="5" width="9.8515625" style="10" customWidth="1"/>
    <col min="6" max="6" width="10.7109375" style="10" customWidth="1"/>
    <col min="7" max="7" width="11.28125" style="10" customWidth="1"/>
    <col min="8" max="8" width="10.00390625" style="10" customWidth="1"/>
    <col min="9" max="9" width="14.8515625" style="10" customWidth="1"/>
    <col min="10" max="16384" width="9.140625" style="10" customWidth="1"/>
  </cols>
  <sheetData>
    <row r="1" spans="1:9" ht="15.75">
      <c r="A1" s="194" t="s">
        <v>25</v>
      </c>
      <c r="B1" s="194"/>
      <c r="C1" s="194"/>
      <c r="D1" s="194"/>
      <c r="E1" s="194"/>
      <c r="F1" s="194"/>
      <c r="G1" s="194"/>
      <c r="H1" s="194"/>
      <c r="I1" s="194"/>
    </row>
    <row r="2" spans="1:9" ht="14.25">
      <c r="A2" s="201" t="s">
        <v>43</v>
      </c>
      <c r="B2" s="201"/>
      <c r="C2" s="201"/>
      <c r="D2" s="201"/>
      <c r="E2" s="201"/>
      <c r="F2" s="201"/>
      <c r="G2" s="201"/>
      <c r="H2" s="201"/>
      <c r="I2" s="201"/>
    </row>
    <row r="3" spans="1:10" ht="15.75">
      <c r="A3" s="192" t="s">
        <v>17</v>
      </c>
      <c r="B3" s="192" t="s">
        <v>142</v>
      </c>
      <c r="C3" s="192" t="s">
        <v>18</v>
      </c>
      <c r="D3" s="195" t="s">
        <v>20</v>
      </c>
      <c r="E3" s="200"/>
      <c r="F3" s="200"/>
      <c r="G3" s="196"/>
      <c r="H3" s="195" t="s">
        <v>21</v>
      </c>
      <c r="I3" s="196"/>
      <c r="J3" s="9"/>
    </row>
    <row r="4" spans="1:10" ht="41.25" customHeight="1">
      <c r="A4" s="193"/>
      <c r="B4" s="193"/>
      <c r="C4" s="193"/>
      <c r="D4" s="33" t="s">
        <v>0</v>
      </c>
      <c r="E4" s="33" t="s">
        <v>1</v>
      </c>
      <c r="F4" s="33" t="s">
        <v>45</v>
      </c>
      <c r="G4" s="33" t="s">
        <v>9</v>
      </c>
      <c r="H4" s="34" t="s">
        <v>8</v>
      </c>
      <c r="I4" s="34" t="s">
        <v>9</v>
      </c>
      <c r="J4" s="9"/>
    </row>
    <row r="5" spans="1:10" s="23" customFormat="1" ht="12.75" customHeight="1">
      <c r="A5" s="24"/>
      <c r="B5" s="24">
        <v>1</v>
      </c>
      <c r="C5" s="24">
        <v>2</v>
      </c>
      <c r="D5" s="25">
        <v>3</v>
      </c>
      <c r="E5" s="25">
        <v>4</v>
      </c>
      <c r="F5" s="25">
        <v>5</v>
      </c>
      <c r="G5" s="25">
        <v>6</v>
      </c>
      <c r="H5" s="26">
        <v>7</v>
      </c>
      <c r="I5" s="26">
        <v>8</v>
      </c>
      <c r="J5" s="22"/>
    </row>
    <row r="6" spans="1:12" ht="15.75">
      <c r="A6" s="51" t="s">
        <v>29</v>
      </c>
      <c r="B6" s="51"/>
      <c r="C6" s="19"/>
      <c r="D6" s="50" t="s">
        <v>141</v>
      </c>
      <c r="E6" s="31"/>
      <c r="F6" s="21"/>
      <c r="G6" s="13">
        <f>+E6*F6</f>
        <v>0</v>
      </c>
      <c r="H6" s="3"/>
      <c r="I6" s="13"/>
      <c r="J6" s="9"/>
      <c r="L6" s="47"/>
    </row>
    <row r="7" spans="1:10" ht="15.75">
      <c r="A7" s="51" t="s">
        <v>35</v>
      </c>
      <c r="B7" s="51"/>
      <c r="C7" s="19"/>
      <c r="D7" s="50" t="s">
        <v>141</v>
      </c>
      <c r="E7" s="31"/>
      <c r="F7" s="21"/>
      <c r="G7" s="13">
        <f>+E7*F7</f>
        <v>0</v>
      </c>
      <c r="H7" s="3"/>
      <c r="I7" s="13"/>
      <c r="J7" s="9"/>
    </row>
    <row r="8" spans="1:10" ht="15.75">
      <c r="A8" s="51" t="s">
        <v>38</v>
      </c>
      <c r="B8" s="51"/>
      <c r="C8" s="19"/>
      <c r="D8" s="50" t="s">
        <v>141</v>
      </c>
      <c r="E8" s="30"/>
      <c r="F8" s="3"/>
      <c r="G8" s="13">
        <f>+E8*F8</f>
        <v>0</v>
      </c>
      <c r="H8" s="3"/>
      <c r="I8" s="13"/>
      <c r="J8" s="9"/>
    </row>
    <row r="9" spans="1:10" ht="33.75" customHeight="1">
      <c r="A9" s="51" t="s">
        <v>52</v>
      </c>
      <c r="B9" s="51"/>
      <c r="C9" s="20"/>
      <c r="D9" s="50" t="s">
        <v>141</v>
      </c>
      <c r="E9" s="30"/>
      <c r="F9" s="3"/>
      <c r="G9" s="13">
        <f>E9*F9</f>
        <v>0</v>
      </c>
      <c r="H9" s="3"/>
      <c r="I9" s="13"/>
      <c r="J9" s="9"/>
    </row>
    <row r="10" spans="1:10" ht="15.75">
      <c r="A10" s="51" t="s">
        <v>57</v>
      </c>
      <c r="B10" s="51"/>
      <c r="C10" s="19"/>
      <c r="D10" s="50" t="s">
        <v>141</v>
      </c>
      <c r="E10" s="3"/>
      <c r="F10" s="3"/>
      <c r="G10" s="13">
        <f>E10*F10</f>
        <v>0</v>
      </c>
      <c r="H10" s="3"/>
      <c r="I10" s="13"/>
      <c r="J10" s="9"/>
    </row>
    <row r="11" spans="1:10" ht="15.75">
      <c r="A11" s="18"/>
      <c r="B11" s="106"/>
      <c r="C11" s="197" t="s">
        <v>19</v>
      </c>
      <c r="D11" s="198"/>
      <c r="E11" s="198"/>
      <c r="F11" s="199"/>
      <c r="G11" s="15">
        <f>SUM(G6:G10)</f>
        <v>0</v>
      </c>
      <c r="H11" s="5"/>
      <c r="I11" s="15">
        <f>SUM(I6:I10)</f>
        <v>0</v>
      </c>
      <c r="J11" s="9"/>
    </row>
    <row r="12" spans="1:10" ht="15.75">
      <c r="A12" s="28"/>
      <c r="B12" s="28"/>
      <c r="C12" s="29"/>
      <c r="D12" s="29"/>
      <c r="E12" s="29"/>
      <c r="F12" s="29"/>
      <c r="G12" s="32"/>
      <c r="H12" s="28"/>
      <c r="I12" s="32"/>
      <c r="J12" s="9"/>
    </row>
    <row r="13" spans="1:10" ht="15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.75">
      <c r="A14" s="9"/>
      <c r="B14" s="9"/>
      <c r="C14" s="27" t="s">
        <v>24</v>
      </c>
      <c r="D14" s="9"/>
      <c r="E14" s="9"/>
      <c r="F14" s="9"/>
      <c r="G14" s="9"/>
      <c r="H14" s="9"/>
      <c r="I14" s="9"/>
      <c r="J14" s="9"/>
    </row>
    <row r="15" spans="1:10" ht="15.75">
      <c r="A15" s="9"/>
      <c r="B15" s="9"/>
      <c r="C15" s="9" t="s">
        <v>22</v>
      </c>
      <c r="D15" s="9"/>
      <c r="E15" s="9"/>
      <c r="F15" s="9"/>
      <c r="G15" s="9"/>
      <c r="H15" s="9"/>
      <c r="I15" s="9"/>
      <c r="J15" s="9"/>
    </row>
    <row r="16" spans="1:10" ht="15.75">
      <c r="A16" s="9"/>
      <c r="B16" s="9"/>
      <c r="C16" s="9" t="s">
        <v>23</v>
      </c>
      <c r="D16" s="9"/>
      <c r="E16" s="9"/>
      <c r="F16" s="9"/>
      <c r="G16" s="9"/>
      <c r="H16" s="9"/>
      <c r="I16" s="9"/>
      <c r="J16" s="9"/>
    </row>
  </sheetData>
  <sheetProtection/>
  <mergeCells count="8">
    <mergeCell ref="A3:A4"/>
    <mergeCell ref="A1:I1"/>
    <mergeCell ref="H3:I3"/>
    <mergeCell ref="C11:F11"/>
    <mergeCell ref="D3:G3"/>
    <mergeCell ref="C3:C4"/>
    <mergeCell ref="A2:I2"/>
    <mergeCell ref="B3:B4"/>
  </mergeCells>
  <printOptions/>
  <pageMargins left="0.33" right="0.33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160" zoomScaleSheetLayoutView="160" zoomScalePageLayoutView="0" workbookViewId="0" topLeftCell="A1">
      <selection activeCell="D29" sqref="D29"/>
    </sheetView>
  </sheetViews>
  <sheetFormatPr defaultColWidth="9.140625" defaultRowHeight="12.75"/>
  <cols>
    <col min="1" max="1" width="5.140625" style="10" customWidth="1"/>
    <col min="2" max="2" width="9.8515625" style="10" customWidth="1"/>
    <col min="3" max="3" width="33.28125" style="10" customWidth="1"/>
    <col min="4" max="4" width="12.57421875" style="10" customWidth="1"/>
    <col min="5" max="5" width="10.57421875" style="10" customWidth="1"/>
    <col min="6" max="6" width="10.421875" style="10" customWidth="1"/>
    <col min="7" max="7" width="13.140625" style="10" customWidth="1"/>
    <col min="8" max="16384" width="9.140625" style="10" customWidth="1"/>
  </cols>
  <sheetData>
    <row r="1" spans="1:10" ht="15.75">
      <c r="A1" s="194" t="s">
        <v>26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7" ht="14.25">
      <c r="A2" s="201" t="s">
        <v>43</v>
      </c>
      <c r="B2" s="201"/>
      <c r="C2" s="201"/>
      <c r="D2" s="201"/>
      <c r="E2" s="201"/>
      <c r="F2" s="201"/>
      <c r="G2" s="201"/>
    </row>
    <row r="3" spans="1:8" s="1" customFormat="1" ht="42.75">
      <c r="A3" s="34" t="s">
        <v>17</v>
      </c>
      <c r="B3" s="34" t="s">
        <v>142</v>
      </c>
      <c r="C3" s="16" t="s">
        <v>27</v>
      </c>
      <c r="D3" s="16" t="s">
        <v>0</v>
      </c>
      <c r="E3" s="16" t="s">
        <v>1</v>
      </c>
      <c r="F3" s="16" t="s">
        <v>46</v>
      </c>
      <c r="G3" s="16" t="s">
        <v>9</v>
      </c>
      <c r="H3" s="11"/>
    </row>
    <row r="4" spans="1:8" s="1" customFormat="1" ht="12.75" customHeight="1">
      <c r="A4" s="24"/>
      <c r="B4" s="24">
        <v>1</v>
      </c>
      <c r="C4" s="24">
        <v>2</v>
      </c>
      <c r="D4" s="25">
        <v>3</v>
      </c>
      <c r="E4" s="25">
        <v>4</v>
      </c>
      <c r="F4" s="25">
        <v>5</v>
      </c>
      <c r="G4" s="25">
        <v>6</v>
      </c>
      <c r="H4" s="11"/>
    </row>
    <row r="5" spans="1:7" ht="31.5">
      <c r="A5" s="36" t="s">
        <v>29</v>
      </c>
      <c r="B5" s="36"/>
      <c r="C5" s="17" t="s">
        <v>100</v>
      </c>
      <c r="D5" s="17"/>
      <c r="E5" s="17"/>
      <c r="F5" s="17"/>
      <c r="G5" s="39">
        <f>SUM(G6:G8)</f>
        <v>0</v>
      </c>
    </row>
    <row r="6" spans="1:7" ht="15.75">
      <c r="A6" s="37" t="s">
        <v>28</v>
      </c>
      <c r="B6" s="37"/>
      <c r="C6" s="20" t="s">
        <v>30</v>
      </c>
      <c r="D6" s="2" t="s">
        <v>4</v>
      </c>
      <c r="E6" s="6"/>
      <c r="F6" s="3"/>
      <c r="G6" s="13">
        <f>E6*F6</f>
        <v>0</v>
      </c>
    </row>
    <row r="7" spans="1:7" ht="15.75">
      <c r="A7" s="37" t="s">
        <v>33</v>
      </c>
      <c r="B7" s="37"/>
      <c r="C7" s="20" t="s">
        <v>32</v>
      </c>
      <c r="D7" s="2" t="s">
        <v>4</v>
      </c>
      <c r="E7" s="6"/>
      <c r="F7" s="3"/>
      <c r="G7" s="13">
        <f>E7*F7</f>
        <v>0</v>
      </c>
    </row>
    <row r="8" spans="1:7" ht="15.75" customHeight="1">
      <c r="A8" s="37" t="s">
        <v>34</v>
      </c>
      <c r="B8" s="37"/>
      <c r="C8" s="20" t="s">
        <v>31</v>
      </c>
      <c r="D8" s="2" t="s">
        <v>7</v>
      </c>
      <c r="E8" s="6"/>
      <c r="F8" s="3"/>
      <c r="G8" s="13">
        <f>+E8*F8</f>
        <v>0</v>
      </c>
    </row>
    <row r="9" spans="1:7" ht="31.5" customHeight="1">
      <c r="A9" s="36" t="s">
        <v>35</v>
      </c>
      <c r="B9" s="36"/>
      <c r="C9" s="17" t="s">
        <v>101</v>
      </c>
      <c r="D9" s="17"/>
      <c r="E9" s="17"/>
      <c r="F9" s="17"/>
      <c r="G9" s="39">
        <f>SUM(G10:G12)</f>
        <v>0</v>
      </c>
    </row>
    <row r="10" spans="1:7" ht="15.75">
      <c r="A10" s="37" t="s">
        <v>36</v>
      </c>
      <c r="B10" s="37"/>
      <c r="C10" s="20" t="s">
        <v>30</v>
      </c>
      <c r="D10" s="2" t="s">
        <v>4</v>
      </c>
      <c r="E10" s="6"/>
      <c r="F10" s="3"/>
      <c r="G10" s="13">
        <f>E10*F10</f>
        <v>0</v>
      </c>
    </row>
    <row r="11" spans="1:7" ht="15.75">
      <c r="A11" s="37" t="s">
        <v>37</v>
      </c>
      <c r="B11" s="37"/>
      <c r="C11" s="20" t="s">
        <v>32</v>
      </c>
      <c r="D11" s="2" t="s">
        <v>4</v>
      </c>
      <c r="E11" s="6"/>
      <c r="F11" s="3"/>
      <c r="G11" s="13">
        <f>+E11*F11</f>
        <v>0</v>
      </c>
    </row>
    <row r="12" spans="1:7" ht="15.75">
      <c r="A12" s="37" t="s">
        <v>48</v>
      </c>
      <c r="B12" s="37"/>
      <c r="C12" s="20" t="s">
        <v>31</v>
      </c>
      <c r="D12" s="2" t="s">
        <v>7</v>
      </c>
      <c r="E12" s="12"/>
      <c r="F12" s="13"/>
      <c r="G12" s="13">
        <f>+E12*F12</f>
        <v>0</v>
      </c>
    </row>
    <row r="13" spans="1:7" ht="17.25" customHeight="1">
      <c r="A13" s="5"/>
      <c r="B13" s="107"/>
      <c r="C13" s="202" t="s">
        <v>19</v>
      </c>
      <c r="D13" s="203"/>
      <c r="E13" s="203"/>
      <c r="F13" s="204"/>
      <c r="G13" s="15">
        <f>+G5+G9</f>
        <v>0</v>
      </c>
    </row>
    <row r="16" spans="3:6" ht="15.75">
      <c r="C16" s="27" t="s">
        <v>24</v>
      </c>
      <c r="D16" s="9"/>
      <c r="E16" s="9"/>
      <c r="F16" s="9"/>
    </row>
    <row r="17" spans="3:6" ht="15.75">
      <c r="C17" s="9" t="s">
        <v>58</v>
      </c>
      <c r="D17" s="9"/>
      <c r="E17" s="9"/>
      <c r="F17" s="9"/>
    </row>
  </sheetData>
  <sheetProtection/>
  <mergeCells count="3">
    <mergeCell ref="C13:F13"/>
    <mergeCell ref="A1:G1"/>
    <mergeCell ref="A2:G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175" zoomScaleSheetLayoutView="175" zoomScalePageLayoutView="0" workbookViewId="0" topLeftCell="A1">
      <selection activeCell="A4" sqref="A4"/>
    </sheetView>
  </sheetViews>
  <sheetFormatPr defaultColWidth="9.140625" defaultRowHeight="12.75"/>
  <cols>
    <col min="1" max="1" width="5.140625" style="10" customWidth="1"/>
    <col min="2" max="2" width="9.7109375" style="10" customWidth="1"/>
    <col min="3" max="3" width="33.28125" style="10" customWidth="1"/>
    <col min="4" max="4" width="12.57421875" style="10" customWidth="1"/>
    <col min="5" max="5" width="10.57421875" style="10" customWidth="1"/>
    <col min="6" max="6" width="10.421875" style="10" customWidth="1"/>
    <col min="7" max="7" width="13.140625" style="10" customWidth="1"/>
    <col min="8" max="16384" width="9.140625" style="10" customWidth="1"/>
  </cols>
  <sheetData>
    <row r="1" spans="1:10" ht="15.75">
      <c r="A1" s="194" t="s">
        <v>71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7" ht="14.25">
      <c r="A2" s="201" t="s">
        <v>43</v>
      </c>
      <c r="B2" s="201"/>
      <c r="C2" s="201"/>
      <c r="D2" s="201"/>
      <c r="E2" s="201"/>
      <c r="F2" s="201"/>
      <c r="G2" s="201"/>
    </row>
    <row r="3" spans="1:8" s="1" customFormat="1" ht="42.75">
      <c r="A3" s="34" t="s">
        <v>17</v>
      </c>
      <c r="B3" s="34" t="s">
        <v>142</v>
      </c>
      <c r="C3" s="16" t="s">
        <v>72</v>
      </c>
      <c r="D3" s="16" t="s">
        <v>0</v>
      </c>
      <c r="E3" s="16" t="s">
        <v>1</v>
      </c>
      <c r="F3" s="16" t="s">
        <v>46</v>
      </c>
      <c r="G3" s="16" t="s">
        <v>9</v>
      </c>
      <c r="H3" s="11"/>
    </row>
    <row r="4" spans="1:8" s="1" customFormat="1" ht="12.75">
      <c r="A4" s="24"/>
      <c r="B4" s="24">
        <v>1</v>
      </c>
      <c r="C4" s="24">
        <v>2</v>
      </c>
      <c r="D4" s="25">
        <v>3</v>
      </c>
      <c r="E4" s="25">
        <v>4</v>
      </c>
      <c r="F4" s="25">
        <v>5</v>
      </c>
      <c r="G4" s="25">
        <v>6</v>
      </c>
      <c r="H4" s="11"/>
    </row>
    <row r="5" spans="1:7" ht="31.5">
      <c r="A5" s="36" t="s">
        <v>29</v>
      </c>
      <c r="B5" s="36"/>
      <c r="C5" s="17" t="s">
        <v>110</v>
      </c>
      <c r="D5" s="17"/>
      <c r="E5" s="17"/>
      <c r="F5" s="17"/>
      <c r="G5" s="39">
        <f>SUM(G6:G8)</f>
        <v>0</v>
      </c>
    </row>
    <row r="6" spans="1:7" ht="15.75">
      <c r="A6" s="37" t="s">
        <v>28</v>
      </c>
      <c r="B6" s="37"/>
      <c r="C6" s="20" t="s">
        <v>30</v>
      </c>
      <c r="D6" s="2" t="s">
        <v>4</v>
      </c>
      <c r="E6" s="6"/>
      <c r="F6" s="3"/>
      <c r="G6" s="13">
        <f>E6*F6</f>
        <v>0</v>
      </c>
    </row>
    <row r="7" spans="1:7" ht="15.75">
      <c r="A7" s="37" t="s">
        <v>33</v>
      </c>
      <c r="B7" s="37"/>
      <c r="C7" s="20" t="s">
        <v>32</v>
      </c>
      <c r="D7" s="2" t="s">
        <v>4</v>
      </c>
      <c r="E7" s="6"/>
      <c r="F7" s="3"/>
      <c r="G7" s="13">
        <f>E7*F7</f>
        <v>0</v>
      </c>
    </row>
    <row r="8" spans="1:7" ht="15.75" customHeight="1">
      <c r="A8" s="37" t="s">
        <v>34</v>
      </c>
      <c r="B8" s="37"/>
      <c r="C8" s="20" t="s">
        <v>31</v>
      </c>
      <c r="D8" s="2" t="s">
        <v>7</v>
      </c>
      <c r="E8" s="6"/>
      <c r="F8" s="3"/>
      <c r="G8" s="13">
        <f>+E8*F8</f>
        <v>0</v>
      </c>
    </row>
    <row r="9" spans="1:7" ht="47.25">
      <c r="A9" s="36" t="s">
        <v>35</v>
      </c>
      <c r="B9" s="36"/>
      <c r="C9" s="17" t="s">
        <v>39</v>
      </c>
      <c r="D9" s="17"/>
      <c r="E9" s="17"/>
      <c r="F9" s="17"/>
      <c r="G9" s="17"/>
    </row>
    <row r="10" spans="1:7" ht="15.75">
      <c r="A10" s="37" t="s">
        <v>36</v>
      </c>
      <c r="B10" s="37"/>
      <c r="C10" s="20" t="s">
        <v>30</v>
      </c>
      <c r="D10" s="2" t="s">
        <v>4</v>
      </c>
      <c r="E10" s="6"/>
      <c r="F10" s="3"/>
      <c r="G10" s="13">
        <f>E10*F10</f>
        <v>0</v>
      </c>
    </row>
    <row r="11" spans="1:7" ht="15.75">
      <c r="A11" s="37" t="s">
        <v>37</v>
      </c>
      <c r="B11" s="37"/>
      <c r="C11" s="20" t="s">
        <v>32</v>
      </c>
      <c r="D11" s="2" t="s">
        <v>4</v>
      </c>
      <c r="E11" s="6"/>
      <c r="F11" s="3"/>
      <c r="G11" s="13">
        <f>+E11*F11</f>
        <v>0</v>
      </c>
    </row>
    <row r="12" spans="1:7" ht="15.75">
      <c r="A12" s="37" t="s">
        <v>48</v>
      </c>
      <c r="B12" s="37"/>
      <c r="C12" s="20" t="s">
        <v>31</v>
      </c>
      <c r="D12" s="2" t="s">
        <v>7</v>
      </c>
      <c r="E12" s="12"/>
      <c r="F12" s="13"/>
      <c r="G12" s="13">
        <f>+E12*F12</f>
        <v>0</v>
      </c>
    </row>
    <row r="13" spans="1:7" ht="17.25" customHeight="1">
      <c r="A13" s="5"/>
      <c r="B13" s="107"/>
      <c r="C13" s="202" t="s">
        <v>19</v>
      </c>
      <c r="D13" s="203"/>
      <c r="E13" s="203"/>
      <c r="F13" s="204"/>
      <c r="G13" s="15">
        <f>+G5+G9</f>
        <v>0</v>
      </c>
    </row>
    <row r="16" spans="3:6" ht="15.75">
      <c r="C16" s="27" t="s">
        <v>24</v>
      </c>
      <c r="D16" s="9"/>
      <c r="E16" s="9"/>
      <c r="F16" s="9"/>
    </row>
    <row r="17" spans="3:6" ht="15.75">
      <c r="C17" s="9" t="s">
        <v>73</v>
      </c>
      <c r="D17" s="9"/>
      <c r="E17" s="9"/>
      <c r="F17" s="9"/>
    </row>
  </sheetData>
  <sheetProtection/>
  <mergeCells count="3">
    <mergeCell ref="C13:F13"/>
    <mergeCell ref="A1:G1"/>
    <mergeCell ref="A2:G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5.140625" style="10" customWidth="1"/>
    <col min="2" max="2" width="10.140625" style="10" customWidth="1"/>
    <col min="3" max="3" width="35.8515625" style="10" customWidth="1"/>
    <col min="4" max="4" width="12.57421875" style="10" customWidth="1"/>
    <col min="5" max="5" width="10.57421875" style="10" customWidth="1"/>
    <col min="6" max="6" width="10.421875" style="10" customWidth="1"/>
    <col min="7" max="7" width="13.140625" style="10" customWidth="1"/>
    <col min="8" max="16384" width="9.140625" style="10" customWidth="1"/>
  </cols>
  <sheetData>
    <row r="1" spans="1:10" ht="15.75">
      <c r="A1" s="194" t="s">
        <v>77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7" ht="14.25">
      <c r="A2" s="201" t="s">
        <v>43</v>
      </c>
      <c r="B2" s="201"/>
      <c r="C2" s="201"/>
      <c r="D2" s="201"/>
      <c r="E2" s="201"/>
      <c r="F2" s="201"/>
      <c r="G2" s="201"/>
    </row>
    <row r="3" spans="1:8" s="1" customFormat="1" ht="42.75">
      <c r="A3" s="34" t="s">
        <v>17</v>
      </c>
      <c r="B3" s="34" t="s">
        <v>142</v>
      </c>
      <c r="C3" s="16" t="s">
        <v>51</v>
      </c>
      <c r="D3" s="16" t="s">
        <v>0</v>
      </c>
      <c r="E3" s="16" t="s">
        <v>1</v>
      </c>
      <c r="F3" s="16" t="s">
        <v>46</v>
      </c>
      <c r="G3" s="16" t="s">
        <v>9</v>
      </c>
      <c r="H3" s="11"/>
    </row>
    <row r="4" spans="1:8" s="1" customFormat="1" ht="12.75">
      <c r="A4" s="24"/>
      <c r="B4" s="24">
        <v>1</v>
      </c>
      <c r="C4" s="24">
        <v>2</v>
      </c>
      <c r="D4" s="25">
        <v>3</v>
      </c>
      <c r="E4" s="25">
        <v>4</v>
      </c>
      <c r="F4" s="25">
        <v>5</v>
      </c>
      <c r="G4" s="25">
        <v>6</v>
      </c>
      <c r="H4" s="11"/>
    </row>
    <row r="5" spans="1:8" s="1" customFormat="1" ht="38.25" customHeight="1">
      <c r="A5" s="36" t="s">
        <v>29</v>
      </c>
      <c r="B5" s="36"/>
      <c r="C5" s="17" t="s">
        <v>111</v>
      </c>
      <c r="D5" s="17"/>
      <c r="E5" s="17"/>
      <c r="F5" s="17"/>
      <c r="G5" s="39">
        <f>SUM(G6:G8)</f>
        <v>0</v>
      </c>
      <c r="H5" s="11"/>
    </row>
    <row r="6" spans="1:7" s="1" customFormat="1" ht="15.75">
      <c r="A6" s="37" t="s">
        <v>28</v>
      </c>
      <c r="B6" s="37"/>
      <c r="C6" s="14"/>
      <c r="D6" s="38"/>
      <c r="E6" s="6"/>
      <c r="F6" s="3"/>
      <c r="G6" s="40">
        <f>E6*F6</f>
        <v>0</v>
      </c>
    </row>
    <row r="7" spans="1:7" s="1" customFormat="1" ht="15.75">
      <c r="A7" s="37" t="s">
        <v>33</v>
      </c>
      <c r="B7" s="37"/>
      <c r="C7" s="14"/>
      <c r="D7" s="38"/>
      <c r="E7" s="6"/>
      <c r="F7" s="3"/>
      <c r="G7" s="40">
        <f>+E7*F7</f>
        <v>0</v>
      </c>
    </row>
    <row r="8" spans="1:7" s="1" customFormat="1" ht="15.75">
      <c r="A8" s="37" t="s">
        <v>34</v>
      </c>
      <c r="B8" s="37"/>
      <c r="C8" s="14"/>
      <c r="D8" s="38"/>
      <c r="E8" s="6"/>
      <c r="F8" s="3"/>
      <c r="G8" s="40">
        <f>+E8*F8</f>
        <v>0</v>
      </c>
    </row>
    <row r="9" spans="1:7" ht="47.25">
      <c r="A9" s="36" t="s">
        <v>35</v>
      </c>
      <c r="B9" s="36"/>
      <c r="C9" s="17" t="s">
        <v>39</v>
      </c>
      <c r="D9" s="17"/>
      <c r="E9" s="17"/>
      <c r="F9" s="17"/>
      <c r="G9" s="39">
        <f>SUM(G10:G12)</f>
        <v>0</v>
      </c>
    </row>
    <row r="10" spans="1:7" ht="15.75">
      <c r="A10" s="37" t="s">
        <v>36</v>
      </c>
      <c r="B10" s="37"/>
      <c r="C10" s="17"/>
      <c r="D10" s="17"/>
      <c r="E10" s="17"/>
      <c r="F10" s="17"/>
      <c r="G10" s="40">
        <f>+E10*F10</f>
        <v>0</v>
      </c>
    </row>
    <row r="11" spans="1:7" ht="15.75">
      <c r="A11" s="37" t="s">
        <v>37</v>
      </c>
      <c r="B11" s="37"/>
      <c r="C11" s="17"/>
      <c r="D11" s="17"/>
      <c r="E11" s="17"/>
      <c r="F11" s="17"/>
      <c r="G11" s="40">
        <f>+E11*F11</f>
        <v>0</v>
      </c>
    </row>
    <row r="12" spans="1:7" ht="15.75">
      <c r="A12" s="37" t="s">
        <v>48</v>
      </c>
      <c r="B12" s="37"/>
      <c r="C12" s="17"/>
      <c r="D12" s="17"/>
      <c r="E12" s="17"/>
      <c r="F12" s="17"/>
      <c r="G12" s="40">
        <f>+E12*F12</f>
        <v>0</v>
      </c>
    </row>
    <row r="13" spans="1:7" ht="17.25" customHeight="1">
      <c r="A13" s="5"/>
      <c r="B13" s="107"/>
      <c r="C13" s="202" t="s">
        <v>19</v>
      </c>
      <c r="D13" s="203"/>
      <c r="E13" s="203"/>
      <c r="F13" s="204"/>
      <c r="G13" s="44">
        <f>+G5+G9</f>
        <v>0</v>
      </c>
    </row>
    <row r="16" ht="15.75">
      <c r="C16" s="27" t="s">
        <v>24</v>
      </c>
    </row>
    <row r="17" ht="15.75">
      <c r="C17" s="9" t="s">
        <v>59</v>
      </c>
    </row>
  </sheetData>
  <sheetProtection/>
  <mergeCells count="3">
    <mergeCell ref="C13:F13"/>
    <mergeCell ref="A1:G1"/>
    <mergeCell ref="A2:G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5.140625" style="10" customWidth="1"/>
    <col min="2" max="2" width="12.140625" style="10" bestFit="1" customWidth="1"/>
    <col min="3" max="3" width="35.00390625" style="10" customWidth="1"/>
    <col min="4" max="4" width="12.00390625" style="10" customWidth="1"/>
    <col min="5" max="5" width="9.7109375" style="10" customWidth="1"/>
    <col min="6" max="6" width="9.8515625" style="10" customWidth="1"/>
    <col min="7" max="7" width="11.57421875" style="10" customWidth="1"/>
    <col min="8" max="16384" width="9.140625" style="10" customWidth="1"/>
  </cols>
  <sheetData>
    <row r="1" spans="1:10" ht="15.75">
      <c r="A1" s="194" t="s">
        <v>40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7" ht="14.25">
      <c r="A2" s="201" t="s">
        <v>43</v>
      </c>
      <c r="B2" s="201"/>
      <c r="C2" s="201"/>
      <c r="D2" s="201"/>
      <c r="E2" s="201"/>
      <c r="F2" s="201"/>
      <c r="G2" s="201"/>
    </row>
    <row r="3" spans="1:8" s="1" customFormat="1" ht="42.75">
      <c r="A3" s="34" t="s">
        <v>17</v>
      </c>
      <c r="B3" s="34" t="s">
        <v>142</v>
      </c>
      <c r="C3" s="16" t="s">
        <v>41</v>
      </c>
      <c r="D3" s="16" t="s">
        <v>0</v>
      </c>
      <c r="E3" s="16" t="s">
        <v>1</v>
      </c>
      <c r="F3" s="16" t="s">
        <v>46</v>
      </c>
      <c r="G3" s="16" t="s">
        <v>9</v>
      </c>
      <c r="H3" s="11"/>
    </row>
    <row r="4" spans="1:8" s="1" customFormat="1" ht="12.75">
      <c r="A4" s="24"/>
      <c r="B4" s="24">
        <v>1</v>
      </c>
      <c r="C4" s="24">
        <v>2</v>
      </c>
      <c r="D4" s="25">
        <v>3</v>
      </c>
      <c r="E4" s="25">
        <v>4</v>
      </c>
      <c r="F4" s="25">
        <v>5</v>
      </c>
      <c r="G4" s="25">
        <v>6</v>
      </c>
      <c r="H4" s="11"/>
    </row>
    <row r="5" spans="1:8" s="1" customFormat="1" ht="31.5">
      <c r="A5" s="36" t="s">
        <v>29</v>
      </c>
      <c r="B5" s="46" t="s">
        <v>183</v>
      </c>
      <c r="C5" s="41" t="s">
        <v>186</v>
      </c>
      <c r="D5" s="45" t="s">
        <v>184</v>
      </c>
      <c r="E5" s="119">
        <v>2</v>
      </c>
      <c r="F5" s="43">
        <f>580*1.2</f>
        <v>696</v>
      </c>
      <c r="G5" s="39">
        <f>+E5*F5</f>
        <v>1392</v>
      </c>
      <c r="H5" s="11"/>
    </row>
    <row r="6" spans="1:7" ht="15.75">
      <c r="A6" s="36" t="s">
        <v>35</v>
      </c>
      <c r="B6" s="46" t="s">
        <v>183</v>
      </c>
      <c r="C6" s="41" t="s">
        <v>185</v>
      </c>
      <c r="D6" s="45" t="s">
        <v>184</v>
      </c>
      <c r="E6" s="119">
        <v>2</v>
      </c>
      <c r="F6" s="43">
        <f>125*1.2</f>
        <v>150</v>
      </c>
      <c r="G6" s="39">
        <f>+E6*F6</f>
        <v>300</v>
      </c>
    </row>
    <row r="7" spans="1:7" ht="31.5">
      <c r="A7" s="36" t="s">
        <v>38</v>
      </c>
      <c r="B7" s="46" t="s">
        <v>183</v>
      </c>
      <c r="C7" s="41" t="s">
        <v>187</v>
      </c>
      <c r="D7" s="45" t="s">
        <v>184</v>
      </c>
      <c r="E7" s="119">
        <v>2</v>
      </c>
      <c r="F7" s="43">
        <f>185*1.2</f>
        <v>222</v>
      </c>
      <c r="G7" s="39">
        <f>+E7*F7</f>
        <v>444</v>
      </c>
    </row>
    <row r="8" spans="1:7" ht="63">
      <c r="A8" s="36" t="s">
        <v>52</v>
      </c>
      <c r="B8" s="46" t="s">
        <v>183</v>
      </c>
      <c r="C8" s="41" t="s">
        <v>207</v>
      </c>
      <c r="D8" s="45" t="s">
        <v>184</v>
      </c>
      <c r="E8" s="119">
        <v>6</v>
      </c>
      <c r="F8" s="43">
        <f>570*1.2</f>
        <v>684</v>
      </c>
      <c r="G8" s="39">
        <f>+E8*F8</f>
        <v>4104</v>
      </c>
    </row>
    <row r="9" spans="1:7" ht="15.75" hidden="1">
      <c r="A9" s="36" t="s">
        <v>57</v>
      </c>
      <c r="B9" s="36"/>
      <c r="C9" s="17"/>
      <c r="D9" s="17"/>
      <c r="E9" s="17"/>
      <c r="F9" s="17"/>
      <c r="G9" s="39">
        <f>+E9*F9</f>
        <v>0</v>
      </c>
    </row>
    <row r="10" spans="1:7" ht="17.25" customHeight="1">
      <c r="A10" s="5"/>
      <c r="B10" s="107"/>
      <c r="C10" s="202" t="s">
        <v>19</v>
      </c>
      <c r="D10" s="203"/>
      <c r="E10" s="203"/>
      <c r="F10" s="204"/>
      <c r="G10" s="15">
        <f>SUM(G5:G9)</f>
        <v>6240</v>
      </c>
    </row>
    <row r="13" ht="15.75">
      <c r="C13" s="27" t="s">
        <v>24</v>
      </c>
    </row>
    <row r="14" ht="15.75">
      <c r="C14" s="9" t="s">
        <v>60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zoomScalePageLayoutView="0" workbookViewId="0" topLeftCell="A25">
      <selection activeCell="K8" sqref="K8"/>
    </sheetView>
  </sheetViews>
  <sheetFormatPr defaultColWidth="9.140625" defaultRowHeight="12.75"/>
  <cols>
    <col min="1" max="1" width="5.140625" style="10" customWidth="1"/>
    <col min="2" max="2" width="10.28125" style="10" customWidth="1"/>
    <col min="3" max="3" width="35.00390625" style="10" customWidth="1"/>
    <col min="4" max="4" width="12.57421875" style="10" customWidth="1"/>
    <col min="5" max="5" width="10.57421875" style="10" customWidth="1"/>
    <col min="6" max="6" width="12.140625" style="10" customWidth="1"/>
    <col min="7" max="7" width="13.140625" style="10" customWidth="1"/>
    <col min="8" max="9" width="9.57421875" style="10" bestFit="1" customWidth="1"/>
    <col min="10" max="16384" width="9.140625" style="10" customWidth="1"/>
  </cols>
  <sheetData>
    <row r="1" spans="1:10" ht="15.75">
      <c r="A1" s="208" t="s">
        <v>49</v>
      </c>
      <c r="B1" s="208"/>
      <c r="C1" s="208"/>
      <c r="D1" s="208"/>
      <c r="E1" s="208"/>
      <c r="F1" s="208"/>
      <c r="G1" s="208"/>
      <c r="H1" s="35"/>
      <c r="I1" s="35"/>
      <c r="J1" s="35"/>
    </row>
    <row r="2" spans="1:7" ht="14.25">
      <c r="A2" s="209" t="s">
        <v>43</v>
      </c>
      <c r="B2" s="209"/>
      <c r="C2" s="209"/>
      <c r="D2" s="209"/>
      <c r="E2" s="209"/>
      <c r="F2" s="209"/>
      <c r="G2" s="209"/>
    </row>
    <row r="3" spans="1:8" s="1" customFormat="1" ht="42.75">
      <c r="A3" s="132" t="s">
        <v>17</v>
      </c>
      <c r="B3" s="132" t="s">
        <v>142</v>
      </c>
      <c r="C3" s="133" t="s">
        <v>50</v>
      </c>
      <c r="D3" s="133" t="s">
        <v>0</v>
      </c>
      <c r="E3" s="133" t="s">
        <v>1</v>
      </c>
      <c r="F3" s="133" t="s">
        <v>46</v>
      </c>
      <c r="G3" s="133" t="s">
        <v>9</v>
      </c>
      <c r="H3" s="11"/>
    </row>
    <row r="4" spans="1:8" s="1" customFormat="1" ht="12.75">
      <c r="A4" s="134"/>
      <c r="B4" s="134">
        <v>1</v>
      </c>
      <c r="C4" s="134">
        <v>2</v>
      </c>
      <c r="D4" s="135">
        <v>3</v>
      </c>
      <c r="E4" s="135">
        <v>4</v>
      </c>
      <c r="F4" s="135">
        <v>5</v>
      </c>
      <c r="G4" s="135">
        <v>6</v>
      </c>
      <c r="H4" s="11"/>
    </row>
    <row r="5" spans="1:8" s="1" customFormat="1" ht="62.25" customHeight="1">
      <c r="A5" s="36" t="s">
        <v>29</v>
      </c>
      <c r="B5" s="36" t="s">
        <v>180</v>
      </c>
      <c r="C5" s="136" t="s">
        <v>232</v>
      </c>
      <c r="D5" s="137"/>
      <c r="E5" s="138"/>
      <c r="F5" s="139"/>
      <c r="G5" s="140">
        <f>SUM(G6:G29)-1000</f>
        <v>11450</v>
      </c>
      <c r="H5" s="11"/>
    </row>
    <row r="6" spans="1:7" ht="89.25">
      <c r="A6" s="141" t="s">
        <v>28</v>
      </c>
      <c r="B6" s="142"/>
      <c r="C6" s="131" t="s">
        <v>208</v>
      </c>
      <c r="D6" s="19" t="s">
        <v>7</v>
      </c>
      <c r="E6" s="142">
        <v>3</v>
      </c>
      <c r="F6" s="143">
        <v>220</v>
      </c>
      <c r="G6" s="142">
        <f>E6*F6</f>
        <v>660</v>
      </c>
    </row>
    <row r="7" spans="1:7" ht="59.25">
      <c r="A7" s="141" t="s">
        <v>33</v>
      </c>
      <c r="B7" s="142"/>
      <c r="C7" s="131" t="s">
        <v>209</v>
      </c>
      <c r="D7" s="19" t="s">
        <v>7</v>
      </c>
      <c r="E7" s="142">
        <v>3</v>
      </c>
      <c r="F7" s="143">
        <v>160</v>
      </c>
      <c r="G7" s="142">
        <f aca="true" t="shared" si="0" ref="G7:G29">E7*F7</f>
        <v>480</v>
      </c>
    </row>
    <row r="8" spans="1:7" ht="74.25">
      <c r="A8" s="141" t="s">
        <v>34</v>
      </c>
      <c r="B8" s="142"/>
      <c r="C8" s="131" t="s">
        <v>210</v>
      </c>
      <c r="D8" s="19" t="s">
        <v>7</v>
      </c>
      <c r="E8" s="142">
        <v>3</v>
      </c>
      <c r="F8" s="143">
        <v>220</v>
      </c>
      <c r="G8" s="142">
        <f t="shared" si="0"/>
        <v>660</v>
      </c>
    </row>
    <row r="9" spans="1:7" ht="74.25">
      <c r="A9" s="141" t="s">
        <v>233</v>
      </c>
      <c r="B9" s="142"/>
      <c r="C9" s="131" t="s">
        <v>211</v>
      </c>
      <c r="D9" s="19" t="s">
        <v>7</v>
      </c>
      <c r="E9" s="142">
        <v>2</v>
      </c>
      <c r="F9" s="143">
        <v>220</v>
      </c>
      <c r="G9" s="142">
        <f t="shared" si="0"/>
        <v>440</v>
      </c>
    </row>
    <row r="10" spans="1:7" ht="44.25">
      <c r="A10" s="141" t="s">
        <v>234</v>
      </c>
      <c r="B10" s="142"/>
      <c r="C10" s="131" t="s">
        <v>212</v>
      </c>
      <c r="D10" s="19" t="s">
        <v>7</v>
      </c>
      <c r="E10" s="142">
        <v>7</v>
      </c>
      <c r="F10" s="143">
        <v>160</v>
      </c>
      <c r="G10" s="142">
        <f t="shared" si="0"/>
        <v>1120</v>
      </c>
    </row>
    <row r="11" spans="1:7" ht="59.25">
      <c r="A11" s="141" t="s">
        <v>235</v>
      </c>
      <c r="B11" s="142"/>
      <c r="C11" s="131" t="s">
        <v>213</v>
      </c>
      <c r="D11" s="19" t="s">
        <v>7</v>
      </c>
      <c r="E11" s="142">
        <v>2</v>
      </c>
      <c r="F11" s="143">
        <v>160</v>
      </c>
      <c r="G11" s="142">
        <f t="shared" si="0"/>
        <v>320</v>
      </c>
    </row>
    <row r="12" spans="1:7" ht="89.25">
      <c r="A12" s="141" t="s">
        <v>236</v>
      </c>
      <c r="B12" s="142"/>
      <c r="C12" s="131" t="s">
        <v>214</v>
      </c>
      <c r="D12" s="19" t="s">
        <v>7</v>
      </c>
      <c r="E12" s="142">
        <v>1</v>
      </c>
      <c r="F12" s="143">
        <v>160</v>
      </c>
      <c r="G12" s="142">
        <f t="shared" si="0"/>
        <v>160</v>
      </c>
    </row>
    <row r="13" spans="1:7" ht="89.25">
      <c r="A13" s="141" t="s">
        <v>237</v>
      </c>
      <c r="B13" s="142"/>
      <c r="C13" s="131" t="s">
        <v>215</v>
      </c>
      <c r="D13" s="19" t="s">
        <v>7</v>
      </c>
      <c r="E13" s="142">
        <v>2</v>
      </c>
      <c r="F13" s="143">
        <v>160</v>
      </c>
      <c r="G13" s="142">
        <f t="shared" si="0"/>
        <v>320</v>
      </c>
    </row>
    <row r="14" spans="1:7" ht="87.75">
      <c r="A14" s="141" t="s">
        <v>238</v>
      </c>
      <c r="B14" s="142"/>
      <c r="C14" s="131" t="s">
        <v>216</v>
      </c>
      <c r="D14" s="19" t="s">
        <v>7</v>
      </c>
      <c r="E14" s="142">
        <v>3</v>
      </c>
      <c r="F14" s="143">
        <v>160</v>
      </c>
      <c r="G14" s="142">
        <f t="shared" si="0"/>
        <v>480</v>
      </c>
    </row>
    <row r="15" spans="1:7" ht="87.75">
      <c r="A15" s="141" t="s">
        <v>239</v>
      </c>
      <c r="B15" s="142"/>
      <c r="C15" s="131" t="s">
        <v>217</v>
      </c>
      <c r="D15" s="19" t="s">
        <v>7</v>
      </c>
      <c r="E15" s="142">
        <v>3</v>
      </c>
      <c r="F15" s="143">
        <v>160</v>
      </c>
      <c r="G15" s="142">
        <f t="shared" si="0"/>
        <v>480</v>
      </c>
    </row>
    <row r="16" spans="1:7" ht="87.75">
      <c r="A16" s="141" t="s">
        <v>240</v>
      </c>
      <c r="B16" s="142"/>
      <c r="C16" s="131" t="s">
        <v>218</v>
      </c>
      <c r="D16" s="19" t="s">
        <v>7</v>
      </c>
      <c r="E16" s="142">
        <v>9</v>
      </c>
      <c r="F16" s="143">
        <v>160</v>
      </c>
      <c r="G16" s="142">
        <f t="shared" si="0"/>
        <v>1440</v>
      </c>
    </row>
    <row r="17" spans="1:7" ht="146.25">
      <c r="A17" s="141" t="s">
        <v>241</v>
      </c>
      <c r="B17" s="142"/>
      <c r="C17" s="131" t="s">
        <v>219</v>
      </c>
      <c r="D17" s="19" t="s">
        <v>7</v>
      </c>
      <c r="E17" s="142">
        <v>3</v>
      </c>
      <c r="F17" s="143">
        <v>160</v>
      </c>
      <c r="G17" s="142">
        <f t="shared" si="0"/>
        <v>480</v>
      </c>
    </row>
    <row r="18" spans="1:7" ht="176.25">
      <c r="A18" s="141" t="s">
        <v>242</v>
      </c>
      <c r="B18" s="142"/>
      <c r="C18" s="131" t="s">
        <v>220</v>
      </c>
      <c r="D18" s="19" t="s">
        <v>7</v>
      </c>
      <c r="E18" s="142">
        <v>1</v>
      </c>
      <c r="F18" s="143">
        <v>160</v>
      </c>
      <c r="G18" s="142">
        <f t="shared" si="0"/>
        <v>160</v>
      </c>
    </row>
    <row r="19" spans="1:7" ht="116.25">
      <c r="A19" s="141" t="s">
        <v>243</v>
      </c>
      <c r="B19" s="142"/>
      <c r="C19" s="131" t="s">
        <v>221</v>
      </c>
      <c r="D19" s="19" t="s">
        <v>7</v>
      </c>
      <c r="E19" s="142">
        <v>2</v>
      </c>
      <c r="F19" s="143">
        <v>220</v>
      </c>
      <c r="G19" s="142">
        <f t="shared" si="0"/>
        <v>440</v>
      </c>
    </row>
    <row r="20" spans="1:7" ht="116.25">
      <c r="A20" s="141" t="s">
        <v>244</v>
      </c>
      <c r="B20" s="142"/>
      <c r="C20" s="131" t="s">
        <v>222</v>
      </c>
      <c r="D20" s="19" t="s">
        <v>7</v>
      </c>
      <c r="E20" s="142">
        <v>3</v>
      </c>
      <c r="F20" s="143">
        <v>200</v>
      </c>
      <c r="G20" s="142">
        <f t="shared" si="0"/>
        <v>600</v>
      </c>
    </row>
    <row r="21" spans="1:7" ht="191.25">
      <c r="A21" s="141" t="s">
        <v>245</v>
      </c>
      <c r="B21" s="142"/>
      <c r="C21" s="131" t="s">
        <v>223</v>
      </c>
      <c r="D21" s="19" t="s">
        <v>7</v>
      </c>
      <c r="E21" s="142">
        <v>2</v>
      </c>
      <c r="F21" s="143">
        <v>160</v>
      </c>
      <c r="G21" s="142">
        <f t="shared" si="0"/>
        <v>320</v>
      </c>
    </row>
    <row r="22" spans="1:7" ht="59.25">
      <c r="A22" s="141" t="s">
        <v>246</v>
      </c>
      <c r="B22" s="142"/>
      <c r="C22" s="131" t="s">
        <v>224</v>
      </c>
      <c r="D22" s="19" t="s">
        <v>7</v>
      </c>
      <c r="E22" s="142">
        <v>7</v>
      </c>
      <c r="F22" s="143">
        <v>160</v>
      </c>
      <c r="G22" s="142">
        <f t="shared" si="0"/>
        <v>1120</v>
      </c>
    </row>
    <row r="23" spans="1:7" ht="104.25">
      <c r="A23" s="141" t="s">
        <v>247</v>
      </c>
      <c r="B23" s="142"/>
      <c r="C23" s="131" t="s">
        <v>225</v>
      </c>
      <c r="D23" s="19" t="s">
        <v>7</v>
      </c>
      <c r="E23" s="142">
        <v>2</v>
      </c>
      <c r="F23" s="143">
        <v>130</v>
      </c>
      <c r="G23" s="142">
        <f t="shared" si="0"/>
        <v>260</v>
      </c>
    </row>
    <row r="24" spans="1:7" ht="59.25">
      <c r="A24" s="141" t="s">
        <v>248</v>
      </c>
      <c r="B24" s="142"/>
      <c r="C24" s="131" t="s">
        <v>226</v>
      </c>
      <c r="D24" s="19" t="s">
        <v>7</v>
      </c>
      <c r="E24" s="142">
        <v>4</v>
      </c>
      <c r="F24" s="143">
        <v>160</v>
      </c>
      <c r="G24" s="142">
        <f t="shared" si="0"/>
        <v>640</v>
      </c>
    </row>
    <row r="25" spans="1:7" ht="74.25">
      <c r="A25" s="141" t="s">
        <v>249</v>
      </c>
      <c r="B25" s="142"/>
      <c r="C25" s="131" t="s">
        <v>227</v>
      </c>
      <c r="D25" s="19" t="s">
        <v>7</v>
      </c>
      <c r="E25" s="142">
        <v>3</v>
      </c>
      <c r="F25" s="143">
        <v>110</v>
      </c>
      <c r="G25" s="142">
        <f>E25*F25</f>
        <v>330</v>
      </c>
    </row>
    <row r="26" spans="1:7" ht="74.25">
      <c r="A26" s="141" t="s">
        <v>250</v>
      </c>
      <c r="B26" s="142"/>
      <c r="C26" s="131" t="s">
        <v>228</v>
      </c>
      <c r="D26" s="19" t="s">
        <v>7</v>
      </c>
      <c r="E26" s="142">
        <v>1</v>
      </c>
      <c r="F26" s="143">
        <v>110</v>
      </c>
      <c r="G26" s="142">
        <f t="shared" si="0"/>
        <v>110</v>
      </c>
    </row>
    <row r="27" spans="1:7" ht="59.25">
      <c r="A27" s="141" t="s">
        <v>251</v>
      </c>
      <c r="B27" s="142"/>
      <c r="C27" s="131" t="s">
        <v>229</v>
      </c>
      <c r="D27" s="19" t="s">
        <v>7</v>
      </c>
      <c r="E27" s="142">
        <v>1</v>
      </c>
      <c r="F27" s="143">
        <v>100</v>
      </c>
      <c r="G27" s="142">
        <f t="shared" si="0"/>
        <v>100</v>
      </c>
    </row>
    <row r="28" spans="1:7" ht="104.25">
      <c r="A28" s="141" t="s">
        <v>252</v>
      </c>
      <c r="B28" s="142"/>
      <c r="C28" s="131" t="s">
        <v>230</v>
      </c>
      <c r="D28" s="19" t="s">
        <v>7</v>
      </c>
      <c r="E28" s="142">
        <v>1</v>
      </c>
      <c r="F28" s="143">
        <v>250</v>
      </c>
      <c r="G28" s="142">
        <f t="shared" si="0"/>
        <v>250</v>
      </c>
    </row>
    <row r="29" spans="1:7" ht="59.25">
      <c r="A29" s="141" t="s">
        <v>253</v>
      </c>
      <c r="B29" s="142"/>
      <c r="C29" s="131" t="s">
        <v>231</v>
      </c>
      <c r="D29" s="19" t="s">
        <v>7</v>
      </c>
      <c r="E29" s="142">
        <v>4</v>
      </c>
      <c r="F29" s="143">
        <v>270</v>
      </c>
      <c r="G29" s="142">
        <f t="shared" si="0"/>
        <v>1080</v>
      </c>
    </row>
    <row r="30" spans="1:7" ht="78.75">
      <c r="A30" s="36" t="s">
        <v>35</v>
      </c>
      <c r="B30" s="36"/>
      <c r="C30" s="136" t="s">
        <v>190</v>
      </c>
      <c r="D30" s="19"/>
      <c r="E30" s="136"/>
      <c r="F30" s="136"/>
      <c r="G30" s="140">
        <f>SUM(G31:G34)</f>
        <v>10440</v>
      </c>
    </row>
    <row r="31" spans="1:7" ht="47.25">
      <c r="A31" s="46" t="s">
        <v>36</v>
      </c>
      <c r="B31" s="36" t="s">
        <v>181</v>
      </c>
      <c r="C31" s="14" t="s">
        <v>191</v>
      </c>
      <c r="D31" s="19" t="s">
        <v>7</v>
      </c>
      <c r="E31" s="144">
        <v>10</v>
      </c>
      <c r="F31" s="21">
        <f>290*1.2</f>
        <v>348</v>
      </c>
      <c r="G31" s="145">
        <f>E31*F31</f>
        <v>3480</v>
      </c>
    </row>
    <row r="32" spans="1:7" ht="47.25">
      <c r="A32" s="46" t="s">
        <v>37</v>
      </c>
      <c r="B32" s="36" t="s">
        <v>181</v>
      </c>
      <c r="C32" s="14" t="s">
        <v>192</v>
      </c>
      <c r="D32" s="19" t="s">
        <v>7</v>
      </c>
      <c r="E32" s="144">
        <v>10</v>
      </c>
      <c r="F32" s="21">
        <f>290*1.2</f>
        <v>348</v>
      </c>
      <c r="G32" s="145">
        <f>+E32*F32</f>
        <v>3480</v>
      </c>
    </row>
    <row r="33" spans="1:7" ht="47.25">
      <c r="A33" s="46" t="s">
        <v>48</v>
      </c>
      <c r="B33" s="36" t="s">
        <v>181</v>
      </c>
      <c r="C33" s="14" t="s">
        <v>193</v>
      </c>
      <c r="D33" s="19" t="s">
        <v>7</v>
      </c>
      <c r="E33" s="144">
        <v>10</v>
      </c>
      <c r="F33" s="21">
        <f>290*1.2</f>
        <v>348</v>
      </c>
      <c r="G33" s="145">
        <f>+E33*F33</f>
        <v>3480</v>
      </c>
    </row>
    <row r="34" spans="1:7" ht="15.75" hidden="1">
      <c r="A34" s="46" t="s">
        <v>53</v>
      </c>
      <c r="B34" s="46"/>
      <c r="C34" s="14"/>
      <c r="D34" s="19"/>
      <c r="E34" s="146"/>
      <c r="F34" s="145"/>
      <c r="G34" s="145">
        <f>+E34*F34</f>
        <v>0</v>
      </c>
    </row>
    <row r="35" spans="1:7" ht="94.5">
      <c r="A35" s="36" t="s">
        <v>38</v>
      </c>
      <c r="B35" s="36"/>
      <c r="C35" s="136" t="s">
        <v>200</v>
      </c>
      <c r="D35" s="19"/>
      <c r="E35" s="136"/>
      <c r="F35" s="136"/>
      <c r="G35" s="140">
        <f>SUM(G36:G41)</f>
        <v>52800</v>
      </c>
    </row>
    <row r="36" spans="1:7" ht="63">
      <c r="A36" s="46" t="s">
        <v>188</v>
      </c>
      <c r="B36" s="36" t="s">
        <v>182</v>
      </c>
      <c r="C36" s="14" t="s">
        <v>196</v>
      </c>
      <c r="D36" s="19" t="s">
        <v>7</v>
      </c>
      <c r="E36" s="144">
        <v>10</v>
      </c>
      <c r="F36" s="21">
        <f>1100*1.2</f>
        <v>1320</v>
      </c>
      <c r="G36" s="145">
        <f>E36*F36</f>
        <v>13200</v>
      </c>
    </row>
    <row r="37" spans="1:7" ht="47.25">
      <c r="A37" s="46" t="s">
        <v>189</v>
      </c>
      <c r="B37" s="36" t="s">
        <v>182</v>
      </c>
      <c r="C37" s="14" t="s">
        <v>197</v>
      </c>
      <c r="D37" s="19" t="s">
        <v>7</v>
      </c>
      <c r="E37" s="144">
        <v>10</v>
      </c>
      <c r="F37" s="21">
        <f>1100*1.2</f>
        <v>1320</v>
      </c>
      <c r="G37" s="145">
        <f>+E37*F37</f>
        <v>13200</v>
      </c>
    </row>
    <row r="38" spans="1:7" ht="31.5">
      <c r="A38" s="46" t="s">
        <v>194</v>
      </c>
      <c r="B38" s="36" t="s">
        <v>182</v>
      </c>
      <c r="C38" s="14" t="s">
        <v>198</v>
      </c>
      <c r="D38" s="19" t="s">
        <v>7</v>
      </c>
      <c r="E38" s="144">
        <v>11</v>
      </c>
      <c r="F38" s="21">
        <f>1000*1.2</f>
        <v>1200</v>
      </c>
      <c r="G38" s="145">
        <f>E38*F38</f>
        <v>13200</v>
      </c>
    </row>
    <row r="39" spans="1:7" ht="47.25">
      <c r="A39" s="46" t="s">
        <v>195</v>
      </c>
      <c r="B39" s="36" t="s">
        <v>182</v>
      </c>
      <c r="C39" s="14" t="s">
        <v>199</v>
      </c>
      <c r="D39" s="19" t="s">
        <v>7</v>
      </c>
      <c r="E39" s="144">
        <v>10</v>
      </c>
      <c r="F39" s="21">
        <f>1100*1.2</f>
        <v>1320</v>
      </c>
      <c r="G39" s="145">
        <f>+E39*F39</f>
        <v>13200</v>
      </c>
    </row>
    <row r="40" spans="1:7" ht="15.75" hidden="1">
      <c r="A40" s="36" t="s">
        <v>52</v>
      </c>
      <c r="B40" s="36"/>
      <c r="C40" s="136"/>
      <c r="D40" s="147"/>
      <c r="E40" s="146"/>
      <c r="F40" s="145"/>
      <c r="G40" s="148">
        <f>+E40*F40</f>
        <v>0</v>
      </c>
    </row>
    <row r="41" spans="1:7" ht="15.75" hidden="1">
      <c r="A41" s="36" t="s">
        <v>57</v>
      </c>
      <c r="B41" s="36"/>
      <c r="C41" s="136"/>
      <c r="D41" s="147"/>
      <c r="E41" s="146"/>
      <c r="F41" s="145"/>
      <c r="G41" s="148">
        <f>+E41*F41</f>
        <v>0</v>
      </c>
    </row>
    <row r="42" spans="1:8" ht="17.25" customHeight="1">
      <c r="A42" s="149"/>
      <c r="B42" s="150"/>
      <c r="C42" s="205" t="s">
        <v>19</v>
      </c>
      <c r="D42" s="206"/>
      <c r="E42" s="206"/>
      <c r="F42" s="207"/>
      <c r="G42" s="151">
        <f>+G5+G30+G35+G40+G41</f>
        <v>74690</v>
      </c>
      <c r="H42" s="117"/>
    </row>
    <row r="43" spans="1:7" ht="12.75">
      <c r="A43" s="152"/>
      <c r="B43" s="152"/>
      <c r="C43" s="152"/>
      <c r="D43" s="152"/>
      <c r="E43" s="152"/>
      <c r="F43" s="152"/>
      <c r="G43" s="152"/>
    </row>
    <row r="44" spans="1:7" ht="12.75">
      <c r="A44" s="152"/>
      <c r="B44" s="152"/>
      <c r="C44" s="152"/>
      <c r="D44" s="152"/>
      <c r="E44" s="152"/>
      <c r="F44" s="152"/>
      <c r="G44" s="152"/>
    </row>
    <row r="45" spans="1:7" ht="15.75">
      <c r="A45" s="152"/>
      <c r="B45" s="152"/>
      <c r="C45" s="35" t="s">
        <v>24</v>
      </c>
      <c r="D45" s="152"/>
      <c r="E45" s="152"/>
      <c r="F45" s="152"/>
      <c r="G45" s="152"/>
    </row>
    <row r="46" spans="1:7" ht="15.75">
      <c r="A46" s="152"/>
      <c r="B46" s="152"/>
      <c r="C46" s="153" t="s">
        <v>61</v>
      </c>
      <c r="D46" s="152"/>
      <c r="E46" s="152"/>
      <c r="F46" s="152"/>
      <c r="G46" s="152"/>
    </row>
    <row r="47" spans="1:7" ht="12.75">
      <c r="A47" s="152"/>
      <c r="B47" s="152"/>
      <c r="C47" s="152"/>
      <c r="D47" s="152"/>
      <c r="E47" s="152"/>
      <c r="F47" s="152"/>
      <c r="G47" s="152"/>
    </row>
    <row r="48" spans="1:7" ht="12.75">
      <c r="A48" s="152"/>
      <c r="B48" s="152"/>
      <c r="C48" s="152"/>
      <c r="D48" s="152"/>
      <c r="E48" s="152"/>
      <c r="F48" s="152"/>
      <c r="G48" s="152"/>
    </row>
    <row r="49" spans="1:7" ht="12.75">
      <c r="A49" s="152"/>
      <c r="B49" s="152"/>
      <c r="C49" s="152"/>
      <c r="D49" s="152"/>
      <c r="E49" s="152"/>
      <c r="F49" s="152"/>
      <c r="G49" s="152"/>
    </row>
    <row r="50" spans="1:7" ht="12.75">
      <c r="A50" s="152"/>
      <c r="B50" s="152"/>
      <c r="C50" s="152"/>
      <c r="D50" s="152"/>
      <c r="E50" s="152"/>
      <c r="F50" s="152"/>
      <c r="G50" s="152"/>
    </row>
    <row r="51" spans="1:7" ht="12.75">
      <c r="A51" s="152"/>
      <c r="B51" s="152"/>
      <c r="C51" s="152"/>
      <c r="D51" s="152"/>
      <c r="E51" s="152"/>
      <c r="F51" s="152"/>
      <c r="G51" s="152"/>
    </row>
    <row r="52" spans="1:7" ht="12.75">
      <c r="A52" s="152"/>
      <c r="B52" s="152"/>
      <c r="C52" s="152"/>
      <c r="D52" s="152"/>
      <c r="E52" s="152"/>
      <c r="F52" s="152"/>
      <c r="G52" s="152"/>
    </row>
  </sheetData>
  <sheetProtection/>
  <mergeCells count="3">
    <mergeCell ref="C42:F42"/>
    <mergeCell ref="A1:G1"/>
    <mergeCell ref="A2:G2"/>
  </mergeCells>
  <printOptions/>
  <pageMargins left="0.5905511811023623" right="0.75" top="0.984251968503937" bottom="0.984251968503937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60" zoomScaleSheetLayoutView="160" zoomScalePageLayoutView="0" workbookViewId="0" topLeftCell="B1">
      <selection activeCell="F26" sqref="F26"/>
    </sheetView>
  </sheetViews>
  <sheetFormatPr defaultColWidth="9.140625" defaultRowHeight="12.75"/>
  <cols>
    <col min="1" max="1" width="5.140625" style="10" customWidth="1"/>
    <col min="2" max="2" width="10.28125" style="10" customWidth="1"/>
    <col min="3" max="3" width="34.8515625" style="10" customWidth="1"/>
    <col min="4" max="4" width="12.57421875" style="10" customWidth="1"/>
    <col min="5" max="5" width="10.57421875" style="10" customWidth="1"/>
    <col min="6" max="6" width="11.7109375" style="10" customWidth="1"/>
    <col min="7" max="7" width="13.140625" style="10" customWidth="1"/>
    <col min="8" max="16384" width="9.140625" style="10" customWidth="1"/>
  </cols>
  <sheetData>
    <row r="1" spans="1:10" ht="15.75">
      <c r="A1" s="194" t="s">
        <v>56</v>
      </c>
      <c r="B1" s="194"/>
      <c r="C1" s="194"/>
      <c r="D1" s="194"/>
      <c r="E1" s="194"/>
      <c r="F1" s="194"/>
      <c r="G1" s="194"/>
      <c r="H1" s="35"/>
      <c r="I1" s="35"/>
      <c r="J1" s="35"/>
    </row>
    <row r="2" spans="1:7" ht="14.25">
      <c r="A2" s="201" t="s">
        <v>43</v>
      </c>
      <c r="B2" s="201"/>
      <c r="C2" s="201"/>
      <c r="D2" s="201"/>
      <c r="E2" s="201"/>
      <c r="F2" s="201"/>
      <c r="G2" s="201"/>
    </row>
    <row r="3" spans="1:8" s="1" customFormat="1" ht="42.75">
      <c r="A3" s="34" t="s">
        <v>17</v>
      </c>
      <c r="B3" s="34" t="s">
        <v>142</v>
      </c>
      <c r="C3" s="16" t="s">
        <v>54</v>
      </c>
      <c r="D3" s="16" t="s">
        <v>0</v>
      </c>
      <c r="E3" s="16" t="s">
        <v>1</v>
      </c>
      <c r="F3" s="16" t="s">
        <v>46</v>
      </c>
      <c r="G3" s="16" t="s">
        <v>9</v>
      </c>
      <c r="H3" s="11"/>
    </row>
    <row r="4" spans="1:8" s="1" customFormat="1" ht="12.75">
      <c r="A4" s="24"/>
      <c r="B4" s="24">
        <v>1</v>
      </c>
      <c r="C4" s="24">
        <v>2</v>
      </c>
      <c r="D4" s="25">
        <v>3</v>
      </c>
      <c r="E4" s="25">
        <v>4</v>
      </c>
      <c r="F4" s="25">
        <v>5</v>
      </c>
      <c r="G4" s="25">
        <v>6</v>
      </c>
      <c r="H4" s="11"/>
    </row>
    <row r="5" spans="1:8" s="1" customFormat="1" ht="31.5" customHeight="1">
      <c r="A5" s="36" t="s">
        <v>29</v>
      </c>
      <c r="B5" s="36"/>
      <c r="C5" s="17" t="s">
        <v>102</v>
      </c>
      <c r="D5" s="41"/>
      <c r="E5" s="43"/>
      <c r="F5" s="43"/>
      <c r="G5" s="39">
        <f>+E5*F5</f>
        <v>0</v>
      </c>
      <c r="H5" s="11"/>
    </row>
    <row r="6" spans="1:7" ht="31.5">
      <c r="A6" s="36" t="s">
        <v>35</v>
      </c>
      <c r="B6" s="36"/>
      <c r="C6" s="17" t="s">
        <v>55</v>
      </c>
      <c r="D6" s="17"/>
      <c r="E6" s="17"/>
      <c r="F6" s="17"/>
      <c r="G6" s="39">
        <f>+E6*F6</f>
        <v>0</v>
      </c>
    </row>
    <row r="7" spans="1:7" ht="15.75">
      <c r="A7" s="36" t="s">
        <v>38</v>
      </c>
      <c r="B7" s="36"/>
      <c r="C7" s="17" t="s">
        <v>63</v>
      </c>
      <c r="D7" s="38"/>
      <c r="E7" s="6"/>
      <c r="F7" s="3"/>
      <c r="G7" s="39">
        <f>+E7*F7</f>
        <v>0</v>
      </c>
    </row>
    <row r="8" spans="1:7" ht="15.75">
      <c r="A8" s="36" t="s">
        <v>52</v>
      </c>
      <c r="B8" s="36"/>
      <c r="C8" s="17"/>
      <c r="D8" s="38"/>
      <c r="E8" s="6"/>
      <c r="F8" s="3"/>
      <c r="G8" s="39">
        <f>+E8*F8</f>
        <v>0</v>
      </c>
    </row>
    <row r="9" spans="1:7" ht="15.75">
      <c r="A9" s="36" t="s">
        <v>57</v>
      </c>
      <c r="B9" s="36"/>
      <c r="C9" s="17"/>
      <c r="D9" s="38"/>
      <c r="E9" s="6"/>
      <c r="F9" s="3"/>
      <c r="G9" s="39">
        <f>+E9*F9</f>
        <v>0</v>
      </c>
    </row>
    <row r="10" spans="1:7" ht="17.25" customHeight="1">
      <c r="A10" s="5"/>
      <c r="B10" s="107"/>
      <c r="C10" s="202" t="s">
        <v>19</v>
      </c>
      <c r="D10" s="203"/>
      <c r="E10" s="203"/>
      <c r="F10" s="204"/>
      <c r="G10" s="15">
        <f>SUM(G5:G9)</f>
        <v>0</v>
      </c>
    </row>
    <row r="13" ht="15.75">
      <c r="C13" s="27" t="s">
        <v>24</v>
      </c>
    </row>
    <row r="14" ht="15.75">
      <c r="C14" s="9" t="s">
        <v>62</v>
      </c>
    </row>
  </sheetData>
  <sheetProtection/>
  <mergeCells count="3">
    <mergeCell ref="C10:F10"/>
    <mergeCell ref="A1:G1"/>
    <mergeCell ref="A2:G2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 Stoykov</cp:lastModifiedBy>
  <cp:lastPrinted>2013-05-30T08:04:05Z</cp:lastPrinted>
  <dcterms:created xsi:type="dcterms:W3CDTF">2000-04-10T10:46:44Z</dcterms:created>
  <dcterms:modified xsi:type="dcterms:W3CDTF">2013-10-17T14:14:59Z</dcterms:modified>
  <cp:category/>
  <cp:version/>
  <cp:contentType/>
  <cp:contentStatus/>
</cp:coreProperties>
</file>